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60" windowHeight="10995" tabRatio="855" activeTab="2"/>
  </bookViews>
  <sheets>
    <sheet name="Stato Patrimoniale" sheetId="1" r:id="rId1"/>
    <sheet name="Schema C.E. (diretto)" sheetId="2" state="hidden" r:id="rId2"/>
    <sheet name="Schema C.E." sheetId="3" r:id="rId3"/>
    <sheet name="Schema S.P. (diretto)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" localSheetId="1">#REF!</definedName>
    <definedName name="_" localSheetId="3">#REF!</definedName>
    <definedName name="_">#REF!</definedName>
    <definedName name="a">'[6]Alim C.E.'!$D$29:$D$34</definedName>
    <definedName name="A__Totale_interventi_edili_impiantistici">#REF!</definedName>
    <definedName name="and.liquidità" localSheetId="1">'[8]Alim S.P.'!#REF!</definedName>
    <definedName name="and.liquidità" localSheetId="3">'[8]Alim S.P.'!#REF!</definedName>
    <definedName name="and.liquidità">'[8]Alim S.P.'!#REF!</definedName>
    <definedName name="_xlnm.Print_Area" localSheetId="2">'Schema C.E.'!$A:$G</definedName>
    <definedName name="_xlnm.Print_Area" localSheetId="0">'Stato Patrimoniale'!$A$4:$L$171</definedName>
    <definedName name="b">'[6]Alim C.E.'!$D$29:$D$34</definedName>
    <definedName name="B__Totale_acquisto_di_beni_mobili_e_tecnologie">#REF!</definedName>
    <definedName name="basedati">#REF!</definedName>
    <definedName name="batab">#REF!</definedName>
    <definedName name="batab1">'[9]Alimentazione CE01'!$E$30:$E$35</definedName>
    <definedName name="batab2">'[10]Alimentazione CE01'!$E$30:$E$35</definedName>
    <definedName name="batac">#REF!</definedName>
    <definedName name="bo" localSheetId="1">'[11]Alim S.P.'!#REF!</definedName>
    <definedName name="bo" localSheetId="3">'[11]Alim S.P.'!#REF!</definedName>
    <definedName name="bo">'[11]Alim S.P.'!#REF!</definedName>
    <definedName name="bo1" localSheetId="1">'[11]Alim S.P.'!#REF!</definedName>
    <definedName name="bo1" localSheetId="3">'[11]Alim S.P.'!#REF!</definedName>
    <definedName name="bo1">'[11]Alim S.P.'!#REF!</definedName>
    <definedName name="bo2" localSheetId="1">'[12]Alim S.P.'!#REF!</definedName>
    <definedName name="bo2" localSheetId="3">'[12]Alim S.P.'!#REF!</definedName>
    <definedName name="bo2">'[12]Alim S.P.'!#REF!</definedName>
    <definedName name="bo3" localSheetId="1">'[12]Alim S.P.'!#REF!</definedName>
    <definedName name="bo3" localSheetId="3">'[12]Alim S.P.'!#REF!</definedName>
    <definedName name="bo3">'[12]Alim S.P.'!#REF!</definedName>
    <definedName name="boic" localSheetId="1">'[11]Alim S.P.'!#REF!</definedName>
    <definedName name="boic" localSheetId="3">'[11]Alim S.P.'!#REF!</definedName>
    <definedName name="boic">'[11]Alim S.P.'!#REF!</definedName>
    <definedName name="ce_tot_regionale">#REF!</definedName>
    <definedName name="ciao">'[2]Alimentazione'!$E$29:$E$34</definedName>
    <definedName name="Consolidatorettificato">'[1]BILANCIO DEL SSR'!$A$1:$F$77,'[1]BILANCIO DEL SSR'!$G$77,'[1]BILANCIO DEL SSR'!$G$1:$G$77</definedName>
    <definedName name="cont" localSheetId="1">#REF!</definedName>
    <definedName name="cont" localSheetId="3">#REF!</definedName>
    <definedName name="cont">#REF!</definedName>
    <definedName name="cont1">'[14]Alimentazione'!$E$29:$E$34</definedName>
    <definedName name="contrb.2" localSheetId="1">#REF!</definedName>
    <definedName name="contrb.2" localSheetId="3">#REF!</definedName>
    <definedName name="contrb.2">#REF!</definedName>
    <definedName name="d">#REF!</definedName>
    <definedName name="DATABASE1" localSheetId="1">#REF!</definedName>
    <definedName name="DATABASE1" localSheetId="3">#REF!</definedName>
    <definedName name="DATABASE1">#REF!</definedName>
    <definedName name="database2" localSheetId="1">'[11]Alim S.P.'!#REF!</definedName>
    <definedName name="database2" localSheetId="3">'[11]Alim S.P.'!#REF!</definedName>
    <definedName name="database2">'[11]Alim S.P.'!#REF!</definedName>
    <definedName name="db1" localSheetId="1">'[16]Alim S.P.'!#REF!</definedName>
    <definedName name="db1" localSheetId="3">'[16]Alim S.P.'!#REF!</definedName>
    <definedName name="db1">'[16]Alim S.P.'!#REF!</definedName>
    <definedName name="db2" localSheetId="1">#REF!</definedName>
    <definedName name="db2" localSheetId="3">#REF!</definedName>
    <definedName name="db2">#REF!</definedName>
    <definedName name="delta_ril_a0">#REF!</definedName>
    <definedName name="delta_ril_b0">#REF!</definedName>
    <definedName name="delta_ril_c0">#REF!</definedName>
    <definedName name="delta_ril_d0">#REF!</definedName>
    <definedName name="delta_ril_e0">#REF!</definedName>
    <definedName name="e">#REF!</definedName>
    <definedName name="FF">'[17]Alim C.E.'!$D$29:$D$34</definedName>
    <definedName name="hgf">#REF!</definedName>
    <definedName name="LIQUIDITA" localSheetId="1">#REF!</definedName>
    <definedName name="LIQUIDITA" localSheetId="3">#REF!</definedName>
    <definedName name="LIQUIDITA">#REF!</definedName>
    <definedName name="LK">#REF!</definedName>
    <definedName name="MAO">'[2]Alimentazione'!$E$29:$E$34</definedName>
    <definedName name="MJ" localSheetId="1">'[11]Alim S.P.'!#REF!</definedName>
    <definedName name="MJ" localSheetId="3">'[11]Alim S.P.'!#REF!</definedName>
    <definedName name="MJ">'[11]Alim S.P.'!#REF!</definedName>
    <definedName name="MN" localSheetId="1">'[11]Alim S.P.'!#REF!</definedName>
    <definedName name="MN" localSheetId="3">'[11]Alim S.P.'!#REF!</definedName>
    <definedName name="MN">'[11]Alim S.P.'!#REF!</definedName>
    <definedName name="mod_ass_rip">#REF!</definedName>
    <definedName name="NomeTabella">"Dummy"</definedName>
    <definedName name="ok" localSheetId="1">'[20]Alim S.P.'!#REF!</definedName>
    <definedName name="ok" localSheetId="3">'[20]Alim S.P.'!#REF!</definedName>
    <definedName name="ok">'[20]Alim S.P.'!#REF!</definedName>
    <definedName name="Per_ass5" localSheetId="1">#REF!</definedName>
    <definedName name="Per_ass5" localSheetId="3">#REF!</definedName>
    <definedName name="Per_ass5">#REF!</definedName>
    <definedName name="perc_ass_a0102">#REF!</definedName>
    <definedName name="perc_ass_a0701">#REF!</definedName>
    <definedName name="perc_ass_b0011">#REF!</definedName>
    <definedName name="perc_ass_b0012">#REF!</definedName>
    <definedName name="perc_ass_b0013" localSheetId="1">'[21]B0-Er.Serv.San.-dettaglio'!#REF!</definedName>
    <definedName name="perc_ass_b0013" localSheetId="3">'[21]B0-Er.Serv.San.-dettaglio'!#REF!</definedName>
    <definedName name="perc_ass_b0013">'[21]B0-Er.Serv.San.-dettaglio'!#REF!</definedName>
    <definedName name="perc_ass_b0014">#REF!</definedName>
    <definedName name="perc_ass_b0015">#REF!</definedName>
    <definedName name="perc_ass_b0016">#REF!</definedName>
    <definedName name="perc_ass_b002">#REF!</definedName>
    <definedName name="perc_ass_b003">#REF!</definedName>
    <definedName name="perc_ass_b004">#REF!</definedName>
    <definedName name="perc_ass_b005">#REF!</definedName>
    <definedName name="perc_ass_b006">#REF!</definedName>
    <definedName name="perc_ass_b007">#REF!</definedName>
    <definedName name="perc_ass_b008">#REF!</definedName>
    <definedName name="perc_ass_b009">#REF!</definedName>
    <definedName name="perc_ass_c001">#REF!</definedName>
    <definedName name="perc_ass_c0012">#REF!</definedName>
    <definedName name="perc_ass_c0013">#REF!</definedName>
    <definedName name="perc_ass_c002">#REF!</definedName>
    <definedName name="perc_ass_c003">#REF!</definedName>
    <definedName name="perc_ass_c004">#REF!</definedName>
    <definedName name="perc_ass_c005">#REF!</definedName>
    <definedName name="perc_ass_c007">#REF!</definedName>
    <definedName name="perc_ass_c008">#REF!</definedName>
    <definedName name="perc_ass_d0101">#REF!</definedName>
    <definedName name="perc_ass_d0102">#REF!</definedName>
    <definedName name="perc_ass_D0103">#REF!</definedName>
    <definedName name="perc_ass_d0105">#REF!</definedName>
    <definedName name="perc_ass_d0201">#REF!</definedName>
    <definedName name="perc_ass_e01" localSheetId="1">#REF!</definedName>
    <definedName name="perc_ass_e01" localSheetId="3">#REF!</definedName>
    <definedName name="perc_ass_e01">#REF!</definedName>
    <definedName name="perc_ass_e0102" localSheetId="1">#REF!</definedName>
    <definedName name="perc_ass_e0102" localSheetId="3">#REF!</definedName>
    <definedName name="perc_ass_e0102">#REF!</definedName>
    <definedName name="perc_ass_e0103" localSheetId="1">#REF!</definedName>
    <definedName name="perc_ass_e0103" localSheetId="3">#REF!</definedName>
    <definedName name="perc_ass_e0103">#REF!</definedName>
    <definedName name="perc_ass_e04" localSheetId="1">#REF!</definedName>
    <definedName name="perc_ass_e04" localSheetId="3">#REF!</definedName>
    <definedName name="perc_ass_e04">#REF!</definedName>
    <definedName name="perc_ass_e05" localSheetId="1">#REF!</definedName>
    <definedName name="perc_ass_e05" localSheetId="3">#REF!</definedName>
    <definedName name="perc_ass_e05">#REF!</definedName>
    <definedName name="perc_ass_g0201">#REF!</definedName>
    <definedName name="perc_man_a0102">#REF!</definedName>
    <definedName name="perc_man_a0701">#REF!</definedName>
    <definedName name="perc_man_b0011">#REF!</definedName>
    <definedName name="perc_man_b0012">#REF!</definedName>
    <definedName name="perc_man_b0013" localSheetId="1">'[21]B0-Er.Serv.San.-dettaglio'!#REF!</definedName>
    <definedName name="perc_man_b0013" localSheetId="3">'[21]B0-Er.Serv.San.-dettaglio'!#REF!</definedName>
    <definedName name="perc_man_b0013">'[21]B0-Er.Serv.San.-dettaglio'!#REF!</definedName>
    <definedName name="perc_man_b0014">#REF!</definedName>
    <definedName name="perc_man_b0015">#REF!</definedName>
    <definedName name="perc_man_b0016">#REF!</definedName>
    <definedName name="perc_man_b002">#REF!</definedName>
    <definedName name="perc_man_b003">#REF!</definedName>
    <definedName name="perc_man_b004">#REF!</definedName>
    <definedName name="perc_man_b005">#REF!</definedName>
    <definedName name="perc_man_b006">#REF!</definedName>
    <definedName name="perc_man_b007">#REF!</definedName>
    <definedName name="perc_man_b008">#REF!</definedName>
    <definedName name="perc_man_b009">#REF!</definedName>
    <definedName name="perc_man_c001">#REF!</definedName>
    <definedName name="perc_man_c0012">#REF!</definedName>
    <definedName name="perc_man_c0013">#REF!</definedName>
    <definedName name="perc_man_c002">#REF!</definedName>
    <definedName name="perc_man_c003">#REF!</definedName>
    <definedName name="perc_man_c004">#REF!</definedName>
    <definedName name="perc_man_c005">#REF!</definedName>
    <definedName name="perc_man_c007">#REF!</definedName>
    <definedName name="perc_man_c008">#REF!</definedName>
    <definedName name="perc_man_d0101">#REF!</definedName>
    <definedName name="perc_man_d0102">#REF!</definedName>
    <definedName name="perc_man_d0103">#REF!</definedName>
    <definedName name="perc_man_d0103m">#REF!</definedName>
    <definedName name="perc_man_d0105">#REF!</definedName>
    <definedName name="perc_man_d0201">#REF!</definedName>
    <definedName name="perc_man_e01" localSheetId="1">#REF!</definedName>
    <definedName name="perc_man_e01" localSheetId="3">#REF!</definedName>
    <definedName name="perc_man_e01">#REF!</definedName>
    <definedName name="perc_man_e0102" localSheetId="1">#REF!</definedName>
    <definedName name="perc_man_e0102" localSheetId="3">#REF!</definedName>
    <definedName name="perc_man_e0102">#REF!</definedName>
    <definedName name="perc_man_e0103" localSheetId="1">#REF!</definedName>
    <definedName name="perc_man_e0103" localSheetId="3">#REF!</definedName>
    <definedName name="perc_man_e0103">#REF!</definedName>
    <definedName name="perc_man_e04" localSheetId="1">#REF!</definedName>
    <definedName name="perc_man_e04" localSheetId="3">#REF!</definedName>
    <definedName name="perc_man_e04">#REF!</definedName>
    <definedName name="perc_man_e05" localSheetId="1">#REF!</definedName>
    <definedName name="perc_man_e05" localSheetId="3">#REF!</definedName>
    <definedName name="perc_man_e05">#REF!</definedName>
    <definedName name="perc_man_e202" localSheetId="1">'[22]E0-Sist.Governo-Cond.SISR-2004'!#REF!</definedName>
    <definedName name="perc_man_e202" localSheetId="3">'[22]E0-Sist.Governo-Cond.SISR-2004'!#REF!</definedName>
    <definedName name="perc_man_e202">'[22]E0-Sist.Governo-Cond.SISR-2004'!#REF!</definedName>
    <definedName name="perc_man_g0201">#REF!</definedName>
    <definedName name="Pers_aopn" localSheetId="1">#REF!</definedName>
    <definedName name="Pers_aopn" localSheetId="3">#REF!</definedName>
    <definedName name="Pers_aopn">#REF!</definedName>
    <definedName name="Pers_aots" localSheetId="1">#REF!</definedName>
    <definedName name="Pers_aots" localSheetId="3">#REF!</definedName>
    <definedName name="Pers_aots">#REF!</definedName>
    <definedName name="Pers_aoud" localSheetId="1">#REF!</definedName>
    <definedName name="Pers_aoud" localSheetId="3">#REF!</definedName>
    <definedName name="Pers_aoud">#REF!</definedName>
    <definedName name="Pers_ars" localSheetId="1">#REF!</definedName>
    <definedName name="Pers_ars" localSheetId="3">#REF!</definedName>
    <definedName name="Pers_ars">#REF!</definedName>
    <definedName name="Pers_ass1" localSheetId="1">#REF!</definedName>
    <definedName name="Pers_ass1" localSheetId="3">#REF!</definedName>
    <definedName name="Pers_ass1">#REF!</definedName>
    <definedName name="Pers_ass2" localSheetId="1">#REF!</definedName>
    <definedName name="Pers_ass2" localSheetId="3">#REF!</definedName>
    <definedName name="Pers_ass2">#REF!</definedName>
    <definedName name="Pers_ass4" localSheetId="1">#REF!</definedName>
    <definedName name="Pers_ass4" localSheetId="3">#REF!</definedName>
    <definedName name="Pers_ass4">#REF!</definedName>
    <definedName name="Pers_ass6" localSheetId="1">#REF!</definedName>
    <definedName name="Pers_ass6" localSheetId="3">#REF!</definedName>
    <definedName name="Pers_ass6">#REF!</definedName>
    <definedName name="Pers_burlo" localSheetId="1">#REF!</definedName>
    <definedName name="Pers_burlo" localSheetId="3">#REF!</definedName>
    <definedName name="Pers_burlo">#REF!</definedName>
    <definedName name="Pers_cro" localSheetId="1">#REF!</definedName>
    <definedName name="Pers_cro" localSheetId="3">#REF!</definedName>
    <definedName name="Pers_cro">#REF!</definedName>
    <definedName name="Pers_policl" localSheetId="1">#REF!</definedName>
    <definedName name="Pers_policl" localSheetId="3">#REF!</definedName>
    <definedName name="Pers_policl">#REF!</definedName>
    <definedName name="Pesr_ass3" localSheetId="1">#REF!</definedName>
    <definedName name="Pesr_ass3" localSheetId="3">#REF!</definedName>
    <definedName name="Pesr_ass3">#REF!</definedName>
    <definedName name="precons">#REF!</definedName>
    <definedName name="re" localSheetId="1">#REF!</definedName>
    <definedName name="re" localSheetId="3">#REF!</definedName>
    <definedName name="re">#REF!</definedName>
    <definedName name="rewe">'[23]AOTS'!$A:$XFD</definedName>
    <definedName name="Riassunto__Risorse_complessive">#REF!</definedName>
    <definedName name="sc_clipper">#REF!</definedName>
    <definedName name="sc_d00101">#REF!</definedName>
    <definedName name="sc_d00102">#REF!</definedName>
    <definedName name="sc_d00103">#REF!</definedName>
    <definedName name="sc_d00105">#REF!</definedName>
    <definedName name="sc_d00501">#REF!</definedName>
    <definedName name="sc_g00201">#REF!</definedName>
    <definedName name="SPSS">#REF!</definedName>
    <definedName name="stampa">'[5]AOTS'!$A:$XFD</definedName>
    <definedName name="Term_agg_ASCOT">#REF!</definedName>
    <definedName name="_xlnm.Print_Titles" localSheetId="2">'Schema C.E.'!$6:$7</definedName>
    <definedName name="Tot_chemio_regione">#REF!</definedName>
    <definedName name="Tot_referti_G2RISregione">#REF!</definedName>
    <definedName name="Totale_accessi_regione">#REF!</definedName>
    <definedName name="Totale_acquisti_di_rilievo_aziendale">#REF!</definedName>
    <definedName name="Totale_acquisti_di_rilievo_regionale">#REF!</definedName>
    <definedName name="Totale_dip_regione" localSheetId="1">#REF!</definedName>
    <definedName name="Totale_dip_regione" localSheetId="3">#REF!</definedName>
    <definedName name="Totale_dip_regione">#REF!</definedName>
    <definedName name="Totale_esami_regione" localSheetId="1">#REF!</definedName>
    <definedName name="Totale_esami_regione" localSheetId="3">#REF!</definedName>
    <definedName name="Totale_esami_regione">#REF!</definedName>
    <definedName name="Totale_interventi_di_rilievo_aziendale">#REF!</definedName>
    <definedName name="Totale_interventi_di_rilievo_regionale">#REF!</definedName>
    <definedName name="Totale_parametro_riferimento_G2">#REF!</definedName>
    <definedName name="Totale_trasf_regione" localSheetId="1">#REF!</definedName>
    <definedName name="Totale_trasf_regione" localSheetId="3">#REF!</definedName>
    <definedName name="Totale_trasf_regione">#REF!</definedName>
    <definedName name="val_nom_term_ce">#REF!</definedName>
    <definedName name="Val_nom_terminale">#REF!</definedName>
    <definedName name="val_ora_a0102">#REF!</definedName>
    <definedName name="val_ora_a0202">#REF!</definedName>
    <definedName name="val_ora_a0701">#REF!</definedName>
    <definedName name="val_ora_b0011">#REF!</definedName>
    <definedName name="val_ora_b0012">#REF!</definedName>
    <definedName name="val_ora_b0013" localSheetId="1">'[21]B0-Er.Serv.San.-dettaglio'!#REF!</definedName>
    <definedName name="val_ora_b0013" localSheetId="3">'[21]B0-Er.Serv.San.-dettaglio'!#REF!</definedName>
    <definedName name="val_ora_b0013">'[21]B0-Er.Serv.San.-dettaglio'!#REF!</definedName>
    <definedName name="val_ora_b0014">#REF!</definedName>
    <definedName name="val_ora_b0015">#REF!</definedName>
    <definedName name="val_ora_b0016">#REF!</definedName>
    <definedName name="val_ora_b002">#REF!</definedName>
    <definedName name="val_ora_b003">#REF!</definedName>
    <definedName name="val_ora_b004">#REF!</definedName>
    <definedName name="val_ora_b005">#REF!</definedName>
    <definedName name="val_ora_b006">#REF!</definedName>
    <definedName name="val_ora_b007">#REF!</definedName>
    <definedName name="val_ora_b008">#REF!</definedName>
    <definedName name="val_ora_b009">#REF!</definedName>
    <definedName name="val_ora_c001">#REF!</definedName>
    <definedName name="val_ora_c002">#REF!</definedName>
    <definedName name="val_ora_c003">#REF!</definedName>
    <definedName name="val_ora_c004">#REF!</definedName>
    <definedName name="val_ora_c005">#REF!</definedName>
    <definedName name="val_ora_c007">#REF!</definedName>
    <definedName name="val_ora_c008">#REF!</definedName>
    <definedName name="val_ora_d0101">#REF!</definedName>
    <definedName name="val_ora_d0102">#REF!</definedName>
    <definedName name="val_ora_d0103">'[21]D0-Scamb.Inform.-Cond.SISR-2004'!$W$31+'[21]D0-Scamb.Inform.-Cond.SISR-2004'!$W$32</definedName>
    <definedName name="val_ora_d0105">#REF!</definedName>
    <definedName name="val_ora_d0201">#REF!</definedName>
    <definedName name="val_ora_e01" localSheetId="1">#REF!</definedName>
    <definedName name="val_ora_e01" localSheetId="3">#REF!</definedName>
    <definedName name="val_ora_e01">#REF!</definedName>
    <definedName name="val_ora_e0102" localSheetId="1">#REF!</definedName>
    <definedName name="val_ora_e0102" localSheetId="3">#REF!</definedName>
    <definedName name="val_ora_e0102">#REF!</definedName>
    <definedName name="val_ora_e0103" localSheetId="1">#REF!</definedName>
    <definedName name="val_ora_e0103" localSheetId="3">#REF!</definedName>
    <definedName name="val_ora_e0103">#REF!</definedName>
    <definedName name="val_ora_e04" localSheetId="1">#REF!</definedName>
    <definedName name="val_ora_e04" localSheetId="3">#REF!</definedName>
    <definedName name="val_ora_e04">#REF!</definedName>
    <definedName name="val_ora_e05" localSheetId="1">#REF!</definedName>
    <definedName name="val_ora_e05" localSheetId="3">#REF!</definedName>
    <definedName name="val_ora_e05">#REF!</definedName>
    <definedName name="val_ora_g0201">#REF!</definedName>
    <definedName name="val_tot_ap_reg">#REF!</definedName>
    <definedName name="val_tot_ap_reg1" localSheetId="1">#REF!</definedName>
    <definedName name="val_tot_ap_reg1" localSheetId="3">#REF!</definedName>
    <definedName name="val_tot_ap_reg1">#REF!</definedName>
    <definedName name="val_tot_ca_reg">#REF!</definedName>
    <definedName name="val_tot_car_reg">#REF!</definedName>
    <definedName name="val_tot_cep_reg">#REF!</definedName>
    <definedName name="val_tot_cup_reg">#REF!</definedName>
    <definedName name="val_tot_ec_reg">#REF!</definedName>
    <definedName name="val_tot_em_reg">#REF!</definedName>
    <definedName name="val_tot_gc_reg">#REF!</definedName>
    <definedName name="val_tot_ge_reg">#REF!</definedName>
    <definedName name="val_tot_ge_term">#REF!</definedName>
    <definedName name="val_tot_pa_reg">#REF!</definedName>
    <definedName name="val_tot_pi_reg">#REF!</definedName>
    <definedName name="val_tot_ps_reg">#REF!</definedName>
    <definedName name="val_tot_ps_reg_var">#REF!</definedName>
    <definedName name="verifica" localSheetId="1">#REF!</definedName>
    <definedName name="verifica" localSheetId="3">#REF!</definedName>
    <definedName name="verifica">#REF!</definedName>
  </definedNames>
  <calcPr fullCalcOnLoad="1" fullPrecision="0"/>
</workbook>
</file>

<file path=xl/sharedStrings.xml><?xml version="1.0" encoding="utf-8"?>
<sst xmlns="http://schemas.openxmlformats.org/spreadsheetml/2006/main" count="934" uniqueCount="304">
  <si>
    <t>TOTALE Y)</t>
  </si>
  <si>
    <t>STATO PATRIMONIALE
Attivo</t>
  </si>
  <si>
    <t>Importi:Euro</t>
  </si>
  <si>
    <t>I</t>
  </si>
  <si>
    <t>4)</t>
  </si>
  <si>
    <t>5)</t>
  </si>
  <si>
    <t>Costi di ricerca, sviluppo</t>
  </si>
  <si>
    <t>Diritti di brevetto e di utilizzazione delle opere dell'ingegno</t>
  </si>
  <si>
    <t>Immobilizzazioni immateriali in corso e acconti</t>
  </si>
  <si>
    <t>Altre immobilizzazioni immateriali</t>
  </si>
  <si>
    <t>II</t>
  </si>
  <si>
    <t>Fabbricati non strumentali (disponibili)</t>
  </si>
  <si>
    <t>Fabbricati strumentali (indisponibili)</t>
  </si>
  <si>
    <t>Attrezzature sanitarie e scientifiche</t>
  </si>
  <si>
    <t>6)</t>
  </si>
  <si>
    <t>7)</t>
  </si>
  <si>
    <t>Oggetti d'arte</t>
  </si>
  <si>
    <t>8)</t>
  </si>
  <si>
    <t>Altre immobilizzazioni materiali</t>
  </si>
  <si>
    <t>Immobilizzazioni materiali in corso e acconti</t>
  </si>
  <si>
    <t>9)</t>
  </si>
  <si>
    <t>III</t>
  </si>
  <si>
    <t>Immobilizzazioni finanziarie (con separata indicazione, per ciascuna voce dei crediti, degli importi esigibili entro l'esercizio successivo)</t>
  </si>
  <si>
    <t>Crediti finanziari</t>
  </si>
  <si>
    <t>Crediti finanziari v/Stato</t>
  </si>
  <si>
    <t>Crediti finanziari v/Regione</t>
  </si>
  <si>
    <t>Crediti finanziari v/partecipate</t>
  </si>
  <si>
    <t>Crediti finanziari v/altri</t>
  </si>
  <si>
    <t>Altri titoli</t>
  </si>
  <si>
    <t>Totale A)</t>
  </si>
  <si>
    <t>Rimanenze beni sanitari</t>
  </si>
  <si>
    <t>Rimanenze beni non sanitari</t>
  </si>
  <si>
    <t>Acconti per acquisti beni sanitari</t>
  </si>
  <si>
    <t>Acconti per acquisti beni non sanitari</t>
  </si>
  <si>
    <t>Crediti v/Stato</t>
  </si>
  <si>
    <t>Crediti v/Stato parte corrente</t>
  </si>
  <si>
    <t>Crediti v/Stato per spesa corrente ed acconti</t>
  </si>
  <si>
    <t>Crediti v/Stato -  altro</t>
  </si>
  <si>
    <t>Crediti v/Stato per investimenti</t>
  </si>
  <si>
    <t>Crediti v/Stato per ricerca</t>
  </si>
  <si>
    <t xml:space="preserve">Crediti v/Stato per ricerca - altre Amministrazioni centrali </t>
  </si>
  <si>
    <t xml:space="preserve">Crediti v/Ministero della Salute per ricerca corrente </t>
  </si>
  <si>
    <t>Crediti v/ Ministero della Salute per ricerca finalizzata</t>
  </si>
  <si>
    <t>Crediti v/Stato - investimenti per ricerca</t>
  </si>
  <si>
    <t>Crediti v/prefetture</t>
  </si>
  <si>
    <t>Crediti v/Regione o Provincia Autonoma</t>
  </si>
  <si>
    <t>Crediti v/Regione o Provincia Autonoma - parte corrente</t>
  </si>
  <si>
    <t>Crediti v/Regione o Provincia Autonoma per spesa corrente</t>
  </si>
  <si>
    <t>a) Crediti v/Regione o Provincia Autonoma per finanziamento sanitario ordinario corrente</t>
  </si>
  <si>
    <t>b) Crediti v/Regione o Provincia Autonoma per finanziamento sanitario aggiuntivo corrente LEA</t>
  </si>
  <si>
    <t>c) Crediti v/Regione o Provincia Autonoma per finanziamento sanitario aggiuntivo corrente extra LEA</t>
  </si>
  <si>
    <t>d) Crediti v/Regione o Provincia Autonoma per spesa corrente - altro</t>
  </si>
  <si>
    <t>Crediti v/Regione o Provincia Autonoma per ricerca</t>
  </si>
  <si>
    <t>Crediti v/Regione o Provincia Autonoma - patrimonio netto</t>
  </si>
  <si>
    <t>Crediti v/Regione o Provincia Autonoma per finanziamenti per investimenti</t>
  </si>
  <si>
    <t>Crediti v/Regione o Provincia Autonoma per incremento fondo dotazione</t>
  </si>
  <si>
    <t>Crediti v/Regione o Provincia Autonoma per ripiano perdite</t>
  </si>
  <si>
    <t>Crediti v/Regione o Provincia Autonoma per ricostituzione risorse da investimenti esercizi precedenti</t>
  </si>
  <si>
    <t>Crediti v/Comuni</t>
  </si>
  <si>
    <t>Crediti v/Aziende sanitarie pubbliche e acconto quota FSR da distribuire</t>
  </si>
  <si>
    <t>Crediti v/Aziende sanitarie pubbliche della Regione</t>
  </si>
  <si>
    <t>Crediti v/Aziende sanitarie pubbliche fuori Regione</t>
  </si>
  <si>
    <t>Crediti v/società partecipate e/o enti dipendenti della Regione</t>
  </si>
  <si>
    <t>Crediti v/Erario</t>
  </si>
  <si>
    <t>Crediti v/altri</t>
  </si>
  <si>
    <t>Partecipazioni che non costituiscono immobilizzazioni</t>
  </si>
  <si>
    <t>Altri titoli che non costituiscono immobilizzazioni</t>
  </si>
  <si>
    <t>IV</t>
  </si>
  <si>
    <t>Istituto Tesoriere</t>
  </si>
  <si>
    <t>Tesoreria Unica</t>
  </si>
  <si>
    <t>Conto corrente postale</t>
  </si>
  <si>
    <t>Totale B)</t>
  </si>
  <si>
    <t>RATEI E RISCONTI ATTIVI</t>
  </si>
  <si>
    <t>TOTALE ATTIVO (A+B+C)</t>
  </si>
  <si>
    <t>Totale C)</t>
  </si>
  <si>
    <t>CONTI D'ORDINE</t>
  </si>
  <si>
    <t>Canoni leasing ancora da pagare</t>
  </si>
  <si>
    <t>Beni in comodato</t>
  </si>
  <si>
    <t>Altri conti d'ordine</t>
  </si>
  <si>
    <t>Totale D)</t>
  </si>
  <si>
    <t>STATO PATRIMONIALE
Passivo e Patrimonio netto</t>
  </si>
  <si>
    <t>V</t>
  </si>
  <si>
    <t>VI</t>
  </si>
  <si>
    <t>VII</t>
  </si>
  <si>
    <t>Fabbricati</t>
  </si>
  <si>
    <t>Impianti e macchinari</t>
  </si>
  <si>
    <t>A)</t>
  </si>
  <si>
    <t>VALORE DELLA PRODUZIONE</t>
  </si>
  <si>
    <t>Contributi d'esercizio</t>
  </si>
  <si>
    <t>B)</t>
  </si>
  <si>
    <t>COSTI DELLA PRODUZIONE</t>
  </si>
  <si>
    <t>Acquisti di beni</t>
  </si>
  <si>
    <t>Godimento di beni di terzi</t>
  </si>
  <si>
    <t>Costi del personale</t>
  </si>
  <si>
    <t>Variazione delle rimanenze</t>
  </si>
  <si>
    <t>C)</t>
  </si>
  <si>
    <t>PROVENTI E ONERI FINANZIARI</t>
  </si>
  <si>
    <t>TOTALE PROVENTI E ONERI FINANZIARI</t>
  </si>
  <si>
    <t>D)</t>
  </si>
  <si>
    <t>RETTIFICHE DI VALORE DI ATTIVITA' FINANZIARIE</t>
  </si>
  <si>
    <t>E)</t>
  </si>
  <si>
    <t>PROVENTI E ONERI STRAORDINARI</t>
  </si>
  <si>
    <t>TOTALE DELLE PARTITE STRAORDINARIE</t>
  </si>
  <si>
    <t>RISULTATO PRIMA DELLE IMPOSTE (A - B +-C +-D +-E)</t>
  </si>
  <si>
    <t>UTILE (PERDITA) DELL'ESERCIZIO</t>
  </si>
  <si>
    <t>Automezzi</t>
  </si>
  <si>
    <t>IRAP</t>
  </si>
  <si>
    <t>IMMOBILIZZAZIONI</t>
  </si>
  <si>
    <t>Terreni</t>
  </si>
  <si>
    <t>Terreni disponibili</t>
  </si>
  <si>
    <t>Terreni indisponibili</t>
  </si>
  <si>
    <t>Mobili e arredi</t>
  </si>
  <si>
    <t>Titoli</t>
  </si>
  <si>
    <t>ATTIVO CIRCOLANTE</t>
  </si>
  <si>
    <t>Depositi cauzionali</t>
  </si>
  <si>
    <t>Ratei attivi</t>
  </si>
  <si>
    <t>Risconti attivi</t>
  </si>
  <si>
    <t>PATRIMONIO NETTO</t>
  </si>
  <si>
    <t>Fondo di dotazione</t>
  </si>
  <si>
    <t>Altre riserve</t>
  </si>
  <si>
    <t>RATEI E RISCONTI PASSIVI</t>
  </si>
  <si>
    <t>Ratei passivi</t>
  </si>
  <si>
    <t>Risconti passivi</t>
  </si>
  <si>
    <t>Immobilizzazioni immateriali</t>
  </si>
  <si>
    <t>Costi d'impianto e di ampliamento</t>
  </si>
  <si>
    <t>Immobilizzazioni materiali</t>
  </si>
  <si>
    <t>Entro 12 mesi</t>
  </si>
  <si>
    <t>Oltre 12 mesi</t>
  </si>
  <si>
    <t>Rimanenze</t>
  </si>
  <si>
    <t>Attività finanziarie che non costituiscono immobilizzazioni</t>
  </si>
  <si>
    <t>Disponibilità liquide</t>
  </si>
  <si>
    <t>Cassa</t>
  </si>
  <si>
    <t xml:space="preserve">Contributi per ripiani perdite </t>
  </si>
  <si>
    <t>Utili (perdite) portati a nuovo</t>
  </si>
  <si>
    <t>Utile (Perdita) dell'esercizio</t>
  </si>
  <si>
    <t>FONDI PER RISCHI E ONERI</t>
  </si>
  <si>
    <t>Fondi per rischi</t>
  </si>
  <si>
    <t>Debiti tributari</t>
  </si>
  <si>
    <t>Rivalutazioni</t>
  </si>
  <si>
    <t>Svalutazioni</t>
  </si>
  <si>
    <t>Oneri straordinari</t>
  </si>
  <si>
    <t>Proventi straordinari</t>
  </si>
  <si>
    <t>IRES</t>
  </si>
  <si>
    <t>Partecipazioni</t>
  </si>
  <si>
    <t>Conto  Economico</t>
  </si>
  <si>
    <t>Importi: Euro</t>
  </si>
  <si>
    <t>SCHEMA DI BILANCIO
Decreto interministeriale ____________</t>
  </si>
  <si>
    <t xml:space="preserve">Importo </t>
  </si>
  <si>
    <t>%</t>
  </si>
  <si>
    <t xml:space="preserve">1) </t>
  </si>
  <si>
    <t>1)  Contributi da Regione o Prov. Aut. (extra fondo) vincolati</t>
  </si>
  <si>
    <t>2)  Contributi da Regione o Prov. Aut. (extra fondo) - Risorse aggiuntive da bilancio regionale a titolo di copertura LEA</t>
  </si>
  <si>
    <t>3)  Contributi da Regione o Prov. Aut. (extra fondo) - Risorse aggiuntive da bilancio regionale a titolo di copertura extra LEA</t>
  </si>
  <si>
    <t>4)  Contributi da Regione o Prov. Aut. (extra fondo) - Altro</t>
  </si>
  <si>
    <t>5)  Contributi da Aziende sanitarie pubbliche (extra fondo)</t>
  </si>
  <si>
    <t>6)  Contributi da altri soggetti pubblici</t>
  </si>
  <si>
    <t>1)  Contributi da Ministero della Salute per ricerca corrente</t>
  </si>
  <si>
    <t>2)  Contributi da Ministero della Salute per ricerca finalizzata</t>
  </si>
  <si>
    <t>3)  Contributi da Regione ed altri soggetti pubblici</t>
  </si>
  <si>
    <t>4)  Contributi da privati</t>
  </si>
  <si>
    <t>Rettifiche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</si>
  <si>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</si>
  <si>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</si>
  <si>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 xml:space="preserve">Concorsi, recuperi e rimborsi </t>
  </si>
  <si>
    <t>Quote contributi in c/capitale imputata nell'esercizio</t>
  </si>
  <si>
    <t>Incrementi delle immobilizzazioni per lavori interni</t>
  </si>
  <si>
    <t>Alri ricavi e proventi</t>
  </si>
  <si>
    <t>Compartecipazione alla spesa per prestazioni sanitarie (ticket)</t>
  </si>
  <si>
    <t>TOTALE A)</t>
  </si>
  <si>
    <t>Acquisti di servizi sanitari</t>
  </si>
  <si>
    <t>a)</t>
  </si>
  <si>
    <t>b)</t>
  </si>
  <si>
    <t>c)</t>
  </si>
  <si>
    <t>d)</t>
  </si>
  <si>
    <t>e)</t>
  </si>
  <si>
    <t>f)</t>
  </si>
  <si>
    <t>a)  Acquisti servizi sanitari - Medicina di base</t>
  </si>
  <si>
    <t>b) Acquisti servizi sanitari - Farmaceutica</t>
  </si>
  <si>
    <t>c) Acquisti servizi sanitari per assistenza specialistica ambulatoriale</t>
  </si>
  <si>
    <t>d)  Acquisti servizi sanitari per assistenza riabilitativa</t>
  </si>
  <si>
    <t>e) Acquisti servizi sanitari per assistenza integrativa</t>
  </si>
  <si>
    <t>f)  Acquisti servizi sanitari per assistenza protesica</t>
  </si>
  <si>
    <t>g) Acquisti servizi sanitari per assistenza ospedaliera</t>
  </si>
  <si>
    <t>h)  Acquisto prestazioni di psichiatria residenziale e semiresidenziale</t>
  </si>
  <si>
    <t>i)  Acquisto prestazioni di distribuzione farmaci File F</t>
  </si>
  <si>
    <t>j)  Acquisto prestazioni termali in convenzione</t>
  </si>
  <si>
    <t>k)  Acquisto prestazioni di trasporto sanitario</t>
  </si>
  <si>
    <t>l)  Acquisto prestazioni Socio-Sanitarie a rilevanza sanitaria</t>
  </si>
  <si>
    <t>m)  Compartecipazione al personale per att. libero-prof. (intramoenia)</t>
  </si>
  <si>
    <t>n)  Rimborsi, assegni e contributi sanitari</t>
  </si>
  <si>
    <t>p) Altri servizi sanitari e sociosanitari a rilevanza sanitaria</t>
  </si>
  <si>
    <t>o)  Consulenze, Collaborazioni,  Interinale e altre prestazioni di lavoro sanitarie e sociosanitarie</t>
  </si>
  <si>
    <t>q) Costi per differenziale tariffe TUC</t>
  </si>
  <si>
    <t>Acquisti di servizi non sanitari</t>
  </si>
  <si>
    <t>a)  Servizi non sanitari</t>
  </si>
  <si>
    <t>b) Consulenze, Collaborazioni, Interinale e altre prestazioni di lavoro non sanitarie</t>
  </si>
  <si>
    <t>c) Formazione</t>
  </si>
  <si>
    <t>Manutenzione e riparazione</t>
  </si>
  <si>
    <t>Oneri diversi di gestione</t>
  </si>
  <si>
    <t xml:space="preserve">Ammortamenti </t>
  </si>
  <si>
    <t>Svalutazione delle immobilizzazioni e  dei crediti</t>
  </si>
  <si>
    <t>Accantonamenti</t>
  </si>
  <si>
    <t>a) Accantonamenti per rischi</t>
  </si>
  <si>
    <t>b) Accantonamenti per premio operosità</t>
  </si>
  <si>
    <t>d) Altri accantonamenti</t>
  </si>
  <si>
    <t>c) Accantonamenti per quote inutilizzate di contributi vincolati</t>
  </si>
  <si>
    <t>TOTALE B)</t>
  </si>
  <si>
    <t>DIFFERENZA TRA VALORE E COSTI DELLA PRODUZIONE (A-B)</t>
  </si>
  <si>
    <t xml:space="preserve">Interessi attivi e altri proventi finanziari </t>
  </si>
  <si>
    <t xml:space="preserve">Interessi passivi e altri oneri finanziari </t>
  </si>
  <si>
    <t>TOTALE C)</t>
  </si>
  <si>
    <t>TOTALE D)</t>
  </si>
  <si>
    <t>TOTALE E)</t>
  </si>
  <si>
    <t>Y)</t>
  </si>
  <si>
    <t>IMPOSTE SUL REDDITO D'ESERCIZIO</t>
  </si>
  <si>
    <t>1)</t>
  </si>
  <si>
    <t>2)</t>
  </si>
  <si>
    <t>3)</t>
  </si>
  <si>
    <t xml:space="preserve"> Accantonamento a F.do Imposte (Accertamenti, condoni, ecc.)</t>
  </si>
  <si>
    <t>Finanziamenti per investimenti</t>
  </si>
  <si>
    <t xml:space="preserve"> Finanziamenti per beni di prima dotazione</t>
  </si>
  <si>
    <t>Finanziamenti da Stato per investimenti</t>
  </si>
  <si>
    <t xml:space="preserve">a) </t>
  </si>
  <si>
    <t>Finanziamenti da Stato per investimenti - ex art. 20 legge 67/88</t>
  </si>
  <si>
    <t xml:space="preserve">c) </t>
  </si>
  <si>
    <t>Finanziamenti da Stato - altro</t>
  </si>
  <si>
    <t>Finanziamenti da Stato per ricerca</t>
  </si>
  <si>
    <t>Finanziamenti da Regione per investimenti</t>
  </si>
  <si>
    <t>Finanziamenti da altri soggetti pubblici per investimenti</t>
  </si>
  <si>
    <t>Finanziamenti per investimenti da rettifica contributi in conto esercizio</t>
  </si>
  <si>
    <t>Riserve da donazioni e lasciti vincolati ad investimenti</t>
  </si>
  <si>
    <t>Fondi per imposte, anche differite</t>
  </si>
  <si>
    <t>Fondi da distribuire</t>
  </si>
  <si>
    <t xml:space="preserve">Quote inutilizzate contributi di parte corrente vincolati </t>
  </si>
  <si>
    <t>Altri fondi oneri</t>
  </si>
  <si>
    <t>TRATTAMENTO FINE RAPPORTO</t>
  </si>
  <si>
    <t>Premio operosità</t>
  </si>
  <si>
    <t>TFR personale dipendnete</t>
  </si>
  <si>
    <t>DEBITI (con separata indicazione per ciascuna voce, degli importi esigibili oltre l'esercizio successivo)</t>
  </si>
  <si>
    <t>Mutui passivi</t>
  </si>
  <si>
    <t>Debiti v/Stato</t>
  </si>
  <si>
    <t>Debiti v/Regione o provincia Autonoma</t>
  </si>
  <si>
    <t>Debiti v/Comuni</t>
  </si>
  <si>
    <t>Debiti verso aziende sanitarie pubbliche</t>
  </si>
  <si>
    <t>Debiti v/ aziende sanitarie pubbliche della Regione per spese correnti e mobilità</t>
  </si>
  <si>
    <t>Debiti v/ aziende sanitarie pubbliche della Regione per finanziamento sanitario aggiuntivo corrente LEA</t>
  </si>
  <si>
    <t>Debiti v/ aziende sanitarie pubbliche della Regione per finanziamento sanitario aggiuntivo corrente extra LEA</t>
  </si>
  <si>
    <t>Debiti v/ aziende sanitarie pubbliche della Regione per altre prestazioni</t>
  </si>
  <si>
    <t>Debiti v/ aziende sanitarie pubbliche della Regione per versamenti a patrimonio netto</t>
  </si>
  <si>
    <t>Debiti v/ aziende sanitarie pubbliche fuori Regione</t>
  </si>
  <si>
    <t>Debiti v/ società partecipate e/o enti dipendenti della Regione</t>
  </si>
  <si>
    <t>10)</t>
  </si>
  <si>
    <t>11)</t>
  </si>
  <si>
    <t>12)</t>
  </si>
  <si>
    <t>Debiti v/ fornitori</t>
  </si>
  <si>
    <t>Debiti v/ istituto tesoriere</t>
  </si>
  <si>
    <t>Debiti v/ altri finanziatori</t>
  </si>
  <si>
    <t>Debiti v/ istituti previdenziali e sicurezza sociale</t>
  </si>
  <si>
    <t>Debiti v/ altri</t>
  </si>
  <si>
    <t>Totale E)</t>
  </si>
  <si>
    <t>TOTALE PASSIVO E PATRIMONIO NETTO (A+B+C+D+E)</t>
  </si>
  <si>
    <t>F)</t>
  </si>
  <si>
    <t>Totale F)</t>
  </si>
  <si>
    <t>Crediti (con separata indicazione per ciascuna voce, degli importi esigibili oltre l'esercizio successivo)</t>
  </si>
  <si>
    <t>b) Ricavi per prestazioni sanitarie e sociosanitarie - intramoenia</t>
  </si>
  <si>
    <t>d) Contributi in c/esercizio - da privati</t>
  </si>
  <si>
    <t>c) Contributi in c/esercizio per ricerca</t>
  </si>
  <si>
    <t>b) Contributi in c/esercizio extra fondo</t>
  </si>
  <si>
    <t>a) Contributi in conto esercizio da Regione  o Provincia Autonoma per quota F.S. rgionale</t>
  </si>
  <si>
    <t>c) Ricavi per prestazioni sanitarie e sociosanitarie - altro</t>
  </si>
  <si>
    <t>a) Ricavi per prestazioni sanitarie e sociosanitarie - ad aziende sanitarie pubbliche</t>
  </si>
  <si>
    <t>a) Acquisti di beni sanitari</t>
  </si>
  <si>
    <t>b) Acquisti di beni non sanitari</t>
  </si>
  <si>
    <t>a) Personale dirigente medico</t>
  </si>
  <si>
    <t>b) Personale dirigente ruolo sanitario non medico</t>
  </si>
  <si>
    <t>c) Personale comparto ruolo sanitario</t>
  </si>
  <si>
    <t>d) Personale dirigente altri ruoli</t>
  </si>
  <si>
    <t>e) Personale comparto altri ruoli</t>
  </si>
  <si>
    <t>a) Ammortamento immobilizzazioni immateriali</t>
  </si>
  <si>
    <t>b) Ammortamento dei fabbricati</t>
  </si>
  <si>
    <t>c) Ammortamento delle altre immobilizzazioni materiali</t>
  </si>
  <si>
    <t>a) Variazione delle rimanenze sanitarie</t>
  </si>
  <si>
    <t>b) Variazione delle rimanenze non sanitarie</t>
  </si>
  <si>
    <t>a) Plusvalenze</t>
  </si>
  <si>
    <t>b) Altri proventi straordinari</t>
  </si>
  <si>
    <t>a) Minusvalenze</t>
  </si>
  <si>
    <t>b) Altri oneri straordinari</t>
  </si>
  <si>
    <t>a) IRAP relativa a personale dipendente</t>
  </si>
  <si>
    <t>b) IRAP relativa a collaboratori e personale assimilato a lavoro dipendente</t>
  </si>
  <si>
    <t>c) IRAP relativa ad attività di libera professione (intramoenia)</t>
  </si>
  <si>
    <t>d) IRAP relativa ad attività commerciale</t>
  </si>
  <si>
    <t>SCHEMA DI BILANCIO</t>
  </si>
  <si>
    <t>Anno 2015</t>
  </si>
  <si>
    <t>Anno 2014</t>
  </si>
  <si>
    <t>VARIAZIONE 2015/2014</t>
  </si>
  <si>
    <t>TFR personale dipendente</t>
  </si>
  <si>
    <t>SCHEMA DI BILANCIO
Decreto interministeriale 20 marzo 2013</t>
  </si>
  <si>
    <t>Anno 2017</t>
  </si>
  <si>
    <t>Anno 2018</t>
  </si>
  <si>
    <t>VARIAZIONE 2018/2017</t>
  </si>
  <si>
    <t xml:space="preserve">-    </t>
  </si>
  <si>
    <t>Bilancio d'esercizio 2018 - Stato Patrimoniale</t>
  </si>
  <si>
    <t>(Approvato con deliberazione del Direttore Generale n.178 del 30.04.2019)</t>
  </si>
  <si>
    <t>Bilancio d'esercizio 2018 - Conto Economico</t>
  </si>
</sst>
</file>

<file path=xl/styles.xml><?xml version="1.0" encoding="utf-8"?>
<styleSheet xmlns="http://schemas.openxmlformats.org/spreadsheetml/2006/main">
  <numFmts count="6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[Red]\-&quot;L.&quot;\ #,##0"/>
    <numFmt numFmtId="173" formatCode="_-&quot;L.&quot;\ * #,##0_-;\-&quot;L.&quot;\ * #,##0_-;_-&quot;L.&quot;\ * &quot;-&quot;_-;_-@_-"/>
    <numFmt numFmtId="174" formatCode="_-&quot;L.&quot;\ * #,##0.00_-;\-&quot;L.&quot;\ * #,##0.00_-;_-&quot;L.&quot;\ * &quot;-&quot;??_-;_-@_-"/>
    <numFmt numFmtId="175" formatCode="#,###"/>
    <numFmt numFmtId="176" formatCode="#,##0;\(#,##0\)"/>
    <numFmt numFmtId="177" formatCode="00"/>
    <numFmt numFmtId="178" formatCode="#,##0.00;\(#,##0.00\)"/>
    <numFmt numFmtId="179" formatCode="#,##0.00_ ;[Red]\-#,##0.00\ "/>
    <numFmt numFmtId="180" formatCode="_-* #,##0.00_-;\-* #,##0.00_-;_-* &quot;-&quot;_-;_-@_-"/>
    <numFmt numFmtId="181" formatCode="#,##0_ ;[Red]\-#,##0\ "/>
    <numFmt numFmtId="182" formatCode="#,##0.0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0.0%"/>
    <numFmt numFmtId="193" formatCode="0.000%"/>
    <numFmt numFmtId="194" formatCode="_-[$€]\ * #,##0.00_-;\-[$€]\ * #,##0.00_-;_-[$€]\ * &quot;-&quot;??_-;_-@_-"/>
    <numFmt numFmtId="195" formatCode="_(* #,##0_);_(* \(#,##0\);_(* &quot;-&quot;_);_(@_)"/>
    <numFmt numFmtId="196" formatCode="_(&quot;$&quot;* #,##0_);_(&quot;$&quot;* \(#,##0\);_(&quot;$&quot;* &quot;-&quot;_);_(@_)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[$€-2]\ #.##000_);[Red]\([$€-2]\ #.##000\)"/>
    <numFmt numFmtId="201" formatCode="#,##0.00;[Red]#,##0.00"/>
    <numFmt numFmtId="202" formatCode="&quot;Attivo&quot;;&quot;Attivo&quot;;&quot;Inattivo&quot;"/>
    <numFmt numFmtId="203" formatCode="0.0"/>
    <numFmt numFmtId="204" formatCode="_ * #,##0_ ;_ * \-#,##0_ ;_ * &quot;-&quot;_ ;_ @_ "/>
    <numFmt numFmtId="205" formatCode="_ * #,##0.00_ ;_ * \-#,##0.00_ ;_ * &quot;-&quot;??_ ;_ @_ "/>
    <numFmt numFmtId="206" formatCode="_ * #,##0_ ;_ * \-#,##0_ ;_ * &quot;-&quot;??_ ;_ @_ "/>
    <numFmt numFmtId="207" formatCode="_-* #,##0.00_-;\-* #,##0.00_-;_-* \-??_-;_-@_-"/>
    <numFmt numFmtId="208" formatCode="_-* #,##0_-;\-* #,##0_-;_-* \-??_-;_-@_-"/>
    <numFmt numFmtId="209" formatCode="_(* #,##0.00_);_(* \(#,##0.00\);_(* \-??_);_(@_)"/>
    <numFmt numFmtId="210" formatCode="_(* #,##0_);_(* \(#,##0\);_(* \-??_);_(@_)"/>
    <numFmt numFmtId="211" formatCode="_ * #,##0_ ;_ * \-#,##0_ ;_ * \-_ ;_ @_ "/>
    <numFmt numFmtId="212" formatCode="_ * #,##0.00_ ;_ * \-#,##0.00_ ;_ * \-??_ ;_ @_ "/>
    <numFmt numFmtId="213" formatCode="_(* #,##0_);_(* \(#,##0\);_(* \-_);_(@_)"/>
    <numFmt numFmtId="214" formatCode="_ * #,##0_ ;_ * \-#,##0_ ;_ * \-??_ ;_ @_ "/>
    <numFmt numFmtId="215" formatCode="#,##0.0;\(#,##0.0\)"/>
    <numFmt numFmtId="216" formatCode="[$-410]dddd\ d\ mmmm\ yyyy"/>
    <numFmt numFmtId="217" formatCode="h\.mm\.ss"/>
  </numFmts>
  <fonts count="7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1"/>
    </font>
    <font>
      <b/>
      <sz val="12"/>
      <name val="New Century Schlbk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u val="single"/>
      <sz val="8"/>
      <name val="Times New Roman"/>
      <family val="1"/>
    </font>
    <font>
      <b/>
      <i/>
      <sz val="8"/>
      <name val="Times New Roman"/>
      <family val="1"/>
    </font>
    <font>
      <u val="single"/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Mang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7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10"/>
      <color theme="0"/>
      <name val="Times New Roman"/>
      <family val="1"/>
    </font>
    <font>
      <sz val="8"/>
      <color rgb="FFFF000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25" fillId="3" borderId="0" applyNumberFormat="0" applyBorder="0" applyAlignment="0" applyProtection="0"/>
    <xf numFmtId="0" fontId="50" fillId="4" borderId="0" applyNumberFormat="0" applyBorder="0" applyAlignment="0" applyProtection="0"/>
    <xf numFmtId="0" fontId="25" fillId="5" borderId="0" applyNumberFormat="0" applyBorder="0" applyAlignment="0" applyProtection="0"/>
    <xf numFmtId="0" fontId="50" fillId="6" borderId="0" applyNumberFormat="0" applyBorder="0" applyAlignment="0" applyProtection="0"/>
    <xf numFmtId="0" fontId="25" fillId="7" borderId="0" applyNumberFormat="0" applyBorder="0" applyAlignment="0" applyProtection="0"/>
    <xf numFmtId="0" fontId="50" fillId="8" borderId="0" applyNumberFormat="0" applyBorder="0" applyAlignment="0" applyProtection="0"/>
    <xf numFmtId="0" fontId="25" fillId="3" borderId="0" applyNumberFormat="0" applyBorder="0" applyAlignment="0" applyProtection="0"/>
    <xf numFmtId="0" fontId="50" fillId="9" borderId="0" applyNumberFormat="0" applyBorder="0" applyAlignment="0" applyProtection="0"/>
    <xf numFmtId="0" fontId="25" fillId="10" borderId="0" applyNumberFormat="0" applyBorder="0" applyAlignment="0" applyProtection="0"/>
    <xf numFmtId="0" fontId="50" fillId="11" borderId="0" applyNumberFormat="0" applyBorder="0" applyAlignment="0" applyProtection="0"/>
    <xf numFmtId="0" fontId="25" fillId="5" borderId="0" applyNumberFormat="0" applyBorder="0" applyAlignment="0" applyProtection="0"/>
    <xf numFmtId="0" fontId="50" fillId="12" borderId="0" applyNumberFormat="0" applyBorder="0" applyAlignment="0" applyProtection="0"/>
    <xf numFmtId="0" fontId="25" fillId="13" borderId="0" applyNumberFormat="0" applyBorder="0" applyAlignment="0" applyProtection="0"/>
    <xf numFmtId="0" fontId="50" fillId="14" borderId="0" applyNumberFormat="0" applyBorder="0" applyAlignment="0" applyProtection="0"/>
    <xf numFmtId="0" fontId="25" fillId="15" borderId="0" applyNumberFormat="0" applyBorder="0" applyAlignment="0" applyProtection="0"/>
    <xf numFmtId="0" fontId="50" fillId="16" borderId="0" applyNumberFormat="0" applyBorder="0" applyAlignment="0" applyProtection="0"/>
    <xf numFmtId="0" fontId="25" fillId="17" borderId="0" applyNumberFormat="0" applyBorder="0" applyAlignment="0" applyProtection="0"/>
    <xf numFmtId="0" fontId="50" fillId="18" borderId="0" applyNumberFormat="0" applyBorder="0" applyAlignment="0" applyProtection="0"/>
    <xf numFmtId="0" fontId="25" fillId="13" borderId="0" applyNumberFormat="0" applyBorder="0" applyAlignment="0" applyProtection="0"/>
    <xf numFmtId="0" fontId="50" fillId="19" borderId="0" applyNumberFormat="0" applyBorder="0" applyAlignment="0" applyProtection="0"/>
    <xf numFmtId="0" fontId="25" fillId="20" borderId="0" applyNumberFormat="0" applyBorder="0" applyAlignment="0" applyProtection="0"/>
    <xf numFmtId="0" fontId="50" fillId="21" borderId="0" applyNumberFormat="0" applyBorder="0" applyAlignment="0" applyProtection="0"/>
    <xf numFmtId="0" fontId="25" fillId="5" borderId="0" applyNumberFormat="0" applyBorder="0" applyAlignment="0" applyProtection="0"/>
    <xf numFmtId="0" fontId="51" fillId="22" borderId="0" applyNumberFormat="0" applyBorder="0" applyAlignment="0" applyProtection="0"/>
    <xf numFmtId="0" fontId="26" fillId="23" borderId="0" applyNumberFormat="0" applyBorder="0" applyAlignment="0" applyProtection="0"/>
    <xf numFmtId="0" fontId="51" fillId="24" borderId="0" applyNumberFormat="0" applyBorder="0" applyAlignment="0" applyProtection="0"/>
    <xf numFmtId="0" fontId="26" fillId="15" borderId="0" applyNumberFormat="0" applyBorder="0" applyAlignment="0" applyProtection="0"/>
    <xf numFmtId="0" fontId="51" fillId="25" borderId="0" applyNumberFormat="0" applyBorder="0" applyAlignment="0" applyProtection="0"/>
    <xf numFmtId="0" fontId="26" fillId="17" borderId="0" applyNumberFormat="0" applyBorder="0" applyAlignment="0" applyProtection="0"/>
    <xf numFmtId="0" fontId="51" fillId="26" borderId="0" applyNumberFormat="0" applyBorder="0" applyAlignment="0" applyProtection="0"/>
    <xf numFmtId="0" fontId="26" fillId="13" borderId="0" applyNumberFormat="0" applyBorder="0" applyAlignment="0" applyProtection="0"/>
    <xf numFmtId="0" fontId="51" fillId="27" borderId="0" applyNumberFormat="0" applyBorder="0" applyAlignment="0" applyProtection="0"/>
    <xf numFmtId="0" fontId="26" fillId="23" borderId="0" applyNumberFormat="0" applyBorder="0" applyAlignment="0" applyProtection="0"/>
    <xf numFmtId="0" fontId="51" fillId="28" borderId="0" applyNumberFormat="0" applyBorder="0" applyAlignment="0" applyProtection="0"/>
    <xf numFmtId="0" fontId="26" fillId="5" borderId="0" applyNumberFormat="0" applyBorder="0" applyAlignment="0" applyProtection="0"/>
    <xf numFmtId="0" fontId="52" fillId="29" borderId="1" applyNumberFormat="0" applyAlignment="0" applyProtection="0"/>
    <xf numFmtId="0" fontId="27" fillId="3" borderId="2" applyNumberFormat="0" applyAlignment="0" applyProtection="0"/>
    <xf numFmtId="0" fontId="53" fillId="0" borderId="3" applyNumberFormat="0" applyFill="0" applyAlignment="0" applyProtection="0"/>
    <xf numFmtId="0" fontId="28" fillId="0" borderId="4" applyNumberFormat="0" applyFill="0" applyAlignment="0" applyProtection="0"/>
    <xf numFmtId="0" fontId="54" fillId="30" borderId="5" applyNumberFormat="0" applyAlignment="0" applyProtection="0"/>
    <xf numFmtId="0" fontId="29" fillId="31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26" fillId="23" borderId="0" applyNumberFormat="0" applyBorder="0" applyAlignment="0" applyProtection="0"/>
    <xf numFmtId="0" fontId="51" fillId="33" borderId="0" applyNumberFormat="0" applyBorder="0" applyAlignment="0" applyProtection="0"/>
    <xf numFmtId="0" fontId="26" fillId="34" borderId="0" applyNumberFormat="0" applyBorder="0" applyAlignment="0" applyProtection="0"/>
    <xf numFmtId="0" fontId="51" fillId="35" borderId="0" applyNumberFormat="0" applyBorder="0" applyAlignment="0" applyProtection="0"/>
    <xf numFmtId="0" fontId="26" fillId="36" borderId="0" applyNumberFormat="0" applyBorder="0" applyAlignment="0" applyProtection="0"/>
    <xf numFmtId="0" fontId="51" fillId="37" borderId="0" applyNumberFormat="0" applyBorder="0" applyAlignment="0" applyProtection="0"/>
    <xf numFmtId="0" fontId="26" fillId="38" borderId="0" applyNumberFormat="0" applyBorder="0" applyAlignment="0" applyProtection="0"/>
    <xf numFmtId="0" fontId="51" fillId="39" borderId="0" applyNumberFormat="0" applyBorder="0" applyAlignment="0" applyProtection="0"/>
    <xf numFmtId="0" fontId="26" fillId="23" borderId="0" applyNumberFormat="0" applyBorder="0" applyAlignment="0" applyProtection="0"/>
    <xf numFmtId="0" fontId="51" fillId="40" borderId="0" applyNumberFormat="0" applyBorder="0" applyAlignment="0" applyProtection="0"/>
    <xf numFmtId="0" fontId="26" fillId="41" borderId="0" applyNumberFormat="0" applyBorder="0" applyAlignment="0" applyProtection="0"/>
    <xf numFmtId="38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207" fontId="0" fillId="0" borderId="0" applyFill="0" applyBorder="0" applyAlignment="0" applyProtection="0"/>
    <xf numFmtId="4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5" fillId="42" borderId="1" applyNumberFormat="0" applyAlignment="0" applyProtection="0"/>
    <xf numFmtId="0" fontId="23" fillId="5" borderId="2" applyNumberFormat="0" applyAlignment="0" applyProtection="0"/>
    <xf numFmtId="43" fontId="0" fillId="0" borderId="0" applyFont="0" applyFill="0" applyBorder="0" applyAlignment="0" applyProtection="0"/>
    <xf numFmtId="195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9" fontId="31" fillId="0" borderId="0" applyFill="0" applyBorder="0" applyAlignment="0" applyProtection="0"/>
    <xf numFmtId="0" fontId="56" fillId="43" borderId="0" applyNumberFormat="0" applyBorder="0" applyAlignment="0" applyProtection="0"/>
    <xf numFmtId="0" fontId="30" fillId="17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4" borderId="7" applyNumberFormat="0" applyFont="0" applyAlignment="0" applyProtection="0"/>
    <xf numFmtId="0" fontId="31" fillId="7" borderId="8" applyNumberFormat="0" applyAlignment="0" applyProtection="0"/>
    <xf numFmtId="0" fontId="57" fillId="29" borderId="9" applyNumberFormat="0" applyAlignment="0" applyProtection="0"/>
    <xf numFmtId="0" fontId="24" fillId="13" borderId="10" applyNumberFormat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22" fillId="45" borderId="11">
      <alignment vertical="center"/>
      <protection/>
    </xf>
    <xf numFmtId="49" fontId="0" fillId="46" borderId="11">
      <alignment vertical="center"/>
      <protection/>
    </xf>
    <xf numFmtId="0" fontId="5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5" fontId="5" fillId="0" borderId="0">
      <alignment horizontal="left"/>
      <protection/>
    </xf>
    <xf numFmtId="0" fontId="60" fillId="0" borderId="12" applyNumberFormat="0" applyFill="0" applyAlignment="0" applyProtection="0"/>
    <xf numFmtId="0" fontId="35" fillId="0" borderId="13" applyNumberFormat="0" applyFill="0" applyAlignment="0" applyProtection="0"/>
    <xf numFmtId="0" fontId="61" fillId="0" borderId="14" applyNumberFormat="0" applyFill="0" applyAlignment="0" applyProtection="0"/>
    <xf numFmtId="0" fontId="36" fillId="0" borderId="15" applyNumberFormat="0" applyFill="0" applyAlignment="0" applyProtection="0"/>
    <xf numFmtId="0" fontId="62" fillId="0" borderId="16" applyNumberFormat="0" applyFill="0" applyAlignment="0" applyProtection="0"/>
    <xf numFmtId="0" fontId="37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24" fillId="0" borderId="19" applyNumberFormat="0" applyFill="0" applyAlignment="0" applyProtection="0"/>
    <xf numFmtId="0" fontId="64" fillId="47" borderId="0" applyNumberFormat="0" applyBorder="0" applyAlignment="0" applyProtection="0"/>
    <xf numFmtId="0" fontId="38" fillId="48" borderId="0" applyNumberFormat="0" applyBorder="0" applyAlignment="0" applyProtection="0"/>
    <xf numFmtId="0" fontId="65" fillId="49" borderId="0" applyNumberFormat="0" applyBorder="0" applyAlignment="0" applyProtection="0"/>
    <xf numFmtId="0" fontId="39" fillId="50" borderId="0" applyNumberFormat="0" applyBorder="0" applyAlignment="0" applyProtection="0"/>
    <xf numFmtId="174" fontId="0" fillId="0" borderId="0" applyFont="0" applyFill="0" applyBorder="0" applyAlignment="0" applyProtection="0"/>
    <xf numFmtId="196" fontId="19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20" xfId="0" applyFont="1" applyBorder="1" applyAlignment="1">
      <alignment/>
    </xf>
    <xf numFmtId="0" fontId="7" fillId="0" borderId="21" xfId="0" applyFont="1" applyBorder="1" applyAlignment="1" applyProtection="1">
      <alignment horizontal="left"/>
      <protection/>
    </xf>
    <xf numFmtId="0" fontId="9" fillId="0" borderId="0" xfId="0" applyFont="1" applyAlignment="1">
      <alignment horizontal="left"/>
    </xf>
    <xf numFmtId="0" fontId="4" fillId="0" borderId="21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/>
      <protection/>
    </xf>
    <xf numFmtId="0" fontId="4" fillId="0" borderId="21" xfId="0" applyFont="1" applyBorder="1" applyAlignment="1" applyProtection="1" quotePrefix="1">
      <alignment horizontal="left"/>
      <protection/>
    </xf>
    <xf numFmtId="0" fontId="6" fillId="0" borderId="21" xfId="0" applyFont="1" applyBorder="1" applyAlignment="1">
      <alignment/>
    </xf>
    <xf numFmtId="0" fontId="1" fillId="0" borderId="0" xfId="0" applyFont="1" applyAlignment="1">
      <alignment/>
    </xf>
    <xf numFmtId="176" fontId="6" fillId="0" borderId="22" xfId="82" applyNumberFormat="1" applyFont="1" applyBorder="1" applyAlignment="1" applyProtection="1">
      <alignment horizontal="right"/>
      <protection/>
    </xf>
    <xf numFmtId="176" fontId="6" fillId="0" borderId="22" xfId="82" applyNumberFormat="1" applyFont="1" applyBorder="1" applyAlignment="1">
      <alignment horizontal="right"/>
    </xf>
    <xf numFmtId="0" fontId="6" fillId="0" borderId="21" xfId="0" applyFont="1" applyBorder="1" applyAlignment="1" applyProtection="1">
      <alignment horizontal="left"/>
      <protection/>
    </xf>
    <xf numFmtId="176" fontId="6" fillId="0" borderId="22" xfId="82" applyNumberFormat="1" applyFont="1" applyFill="1" applyBorder="1" applyAlignment="1" applyProtection="1">
      <alignment horizontal="right"/>
      <protection/>
    </xf>
    <xf numFmtId="176" fontId="6" fillId="0" borderId="22" xfId="82" applyNumberFormat="1" applyFont="1" applyFill="1" applyBorder="1" applyAlignment="1">
      <alignment horizontal="right"/>
    </xf>
    <xf numFmtId="176" fontId="8" fillId="0" borderId="0" xfId="82" applyNumberFormat="1" applyFont="1" applyFill="1" applyAlignment="1">
      <alignment/>
    </xf>
    <xf numFmtId="176" fontId="6" fillId="0" borderId="23" xfId="82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/>
    </xf>
    <xf numFmtId="175" fontId="12" fillId="0" borderId="24" xfId="119" applyFont="1" applyBorder="1" applyAlignment="1">
      <alignment horizontal="left" vertical="center"/>
      <protection/>
    </xf>
    <xf numFmtId="0" fontId="8" fillId="0" borderId="0" xfId="0" applyFont="1" applyFill="1" applyAlignment="1">
      <alignment/>
    </xf>
    <xf numFmtId="2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21" xfId="0" applyFont="1" applyBorder="1" applyAlignment="1">
      <alignment/>
    </xf>
    <xf numFmtId="176" fontId="6" fillId="0" borderId="0" xfId="82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176" fontId="6" fillId="0" borderId="21" xfId="82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/>
      <protection/>
    </xf>
    <xf numFmtId="176" fontId="6" fillId="0" borderId="25" xfId="82" applyNumberFormat="1" applyFont="1" applyFill="1" applyBorder="1" applyAlignment="1" applyProtection="1" quotePrefix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21" fillId="0" borderId="0" xfId="0" applyFont="1" applyBorder="1" applyAlignment="1" applyProtection="1">
      <alignment horizontal="left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/>
      <protection/>
    </xf>
    <xf numFmtId="0" fontId="0" fillId="0" borderId="26" xfId="0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176" fontId="4" fillId="0" borderId="29" xfId="82" applyNumberFormat="1" applyFont="1" applyFill="1" applyBorder="1" applyAlignment="1">
      <alignment horizontal="right"/>
    </xf>
    <xf numFmtId="0" fontId="12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0" fontId="12" fillId="0" borderId="26" xfId="0" applyFont="1" applyBorder="1" applyAlignment="1" applyProtection="1">
      <alignment horizontal="center" vertical="center" wrapText="1"/>
      <protection/>
    </xf>
    <xf numFmtId="10" fontId="6" fillId="0" borderId="0" xfId="82" applyNumberFormat="1" applyFont="1" applyFill="1" applyBorder="1" applyAlignment="1" applyProtection="1">
      <alignment horizontal="right"/>
      <protection/>
    </xf>
    <xf numFmtId="10" fontId="6" fillId="0" borderId="30" xfId="82" applyNumberFormat="1" applyFont="1" applyFill="1" applyBorder="1" applyAlignment="1" applyProtection="1" quotePrefix="1">
      <alignment horizontal="center" vertical="center" wrapText="1"/>
      <protection/>
    </xf>
    <xf numFmtId="10" fontId="6" fillId="0" borderId="31" xfId="82" applyNumberFormat="1" applyFont="1" applyFill="1" applyBorder="1" applyAlignment="1" applyProtection="1">
      <alignment horizontal="right" vertical="center" wrapText="1"/>
      <protection/>
    </xf>
    <xf numFmtId="10" fontId="6" fillId="0" borderId="32" xfId="82" applyNumberFormat="1" applyFont="1" applyFill="1" applyBorder="1" applyAlignment="1" applyProtection="1">
      <alignment horizontal="right"/>
      <protection/>
    </xf>
    <xf numFmtId="10" fontId="6" fillId="0" borderId="32" xfId="82" applyNumberFormat="1" applyFont="1" applyBorder="1" applyAlignment="1" applyProtection="1">
      <alignment horizontal="right"/>
      <protection/>
    </xf>
    <xf numFmtId="10" fontId="6" fillId="0" borderId="32" xfId="82" applyNumberFormat="1" applyFont="1" applyBorder="1" applyAlignment="1">
      <alignment horizontal="right"/>
    </xf>
    <xf numFmtId="10" fontId="6" fillId="0" borderId="32" xfId="82" applyNumberFormat="1" applyFont="1" applyFill="1" applyBorder="1" applyAlignment="1">
      <alignment horizontal="right"/>
    </xf>
    <xf numFmtId="10" fontId="4" fillId="0" borderId="33" xfId="82" applyNumberFormat="1" applyFont="1" applyFill="1" applyBorder="1" applyAlignment="1">
      <alignment horizontal="right"/>
    </xf>
    <xf numFmtId="10" fontId="8" fillId="0" borderId="0" xfId="82" applyNumberFormat="1" applyFont="1" applyFill="1" applyAlignment="1">
      <alignment/>
    </xf>
    <xf numFmtId="176" fontId="4" fillId="0" borderId="22" xfId="82" applyNumberFormat="1" applyFont="1" applyFill="1" applyBorder="1" applyAlignment="1">
      <alignment/>
    </xf>
    <xf numFmtId="0" fontId="1" fillId="0" borderId="0" xfId="0" applyFont="1" applyAlignment="1">
      <alignment/>
    </xf>
    <xf numFmtId="176" fontId="4" fillId="0" borderId="22" xfId="82" applyNumberFormat="1" applyFont="1" applyBorder="1" applyAlignment="1" applyProtection="1">
      <alignment horizontal="right"/>
      <protection/>
    </xf>
    <xf numFmtId="10" fontId="4" fillId="0" borderId="32" xfId="82" applyNumberFormat="1" applyFont="1" applyBorder="1" applyAlignment="1" applyProtection="1">
      <alignment horizontal="right"/>
      <protection/>
    </xf>
    <xf numFmtId="176" fontId="4" fillId="51" borderId="25" xfId="82" applyNumberFormat="1" applyFont="1" applyFill="1" applyBorder="1" applyAlignment="1" applyProtection="1">
      <alignment horizontal="right"/>
      <protection/>
    </xf>
    <xf numFmtId="10" fontId="4" fillId="51" borderId="30" xfId="82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176" fontId="4" fillId="51" borderId="34" xfId="82" applyNumberFormat="1" applyFont="1" applyFill="1" applyBorder="1" applyAlignment="1" applyProtection="1">
      <alignment horizontal="right"/>
      <protection/>
    </xf>
    <xf numFmtId="10" fontId="4" fillId="51" borderId="35" xfId="82" applyNumberFormat="1" applyFont="1" applyFill="1" applyBorder="1" applyAlignment="1" applyProtection="1">
      <alignment horizontal="right"/>
      <protection/>
    </xf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176" fontId="4" fillId="0" borderId="22" xfId="82" applyNumberFormat="1" applyFont="1" applyBorder="1" applyAlignment="1">
      <alignment horizontal="right"/>
    </xf>
    <xf numFmtId="10" fontId="4" fillId="0" borderId="32" xfId="82" applyNumberFormat="1" applyFont="1" applyBorder="1" applyAlignment="1">
      <alignment horizontal="right"/>
    </xf>
    <xf numFmtId="10" fontId="6" fillId="0" borderId="0" xfId="0" applyNumberFormat="1" applyFont="1" applyAlignment="1">
      <alignment/>
    </xf>
    <xf numFmtId="10" fontId="4" fillId="0" borderId="0" xfId="0" applyNumberFormat="1" applyFont="1" applyBorder="1" applyAlignment="1">
      <alignment horizontal="center"/>
    </xf>
    <xf numFmtId="176" fontId="6" fillId="0" borderId="24" xfId="0" applyNumberFormat="1" applyFont="1" applyBorder="1" applyAlignment="1" applyProtection="1">
      <alignment horizontal="right" vertical="center" wrapText="1"/>
      <protection/>
    </xf>
    <xf numFmtId="176" fontId="6" fillId="0" borderId="0" xfId="0" applyNumberFormat="1" applyFont="1" applyBorder="1" applyAlignment="1" applyProtection="1">
      <alignment horizontal="right" vertical="center" wrapText="1"/>
      <protection/>
    </xf>
    <xf numFmtId="10" fontId="6" fillId="0" borderId="31" xfId="0" applyNumberFormat="1" applyFont="1" applyBorder="1" applyAlignment="1" applyProtection="1">
      <alignment horizontal="right" vertical="center" wrapText="1"/>
      <protection/>
    </xf>
    <xf numFmtId="3" fontId="6" fillId="0" borderId="22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22" xfId="0" applyNumberFormat="1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36" xfId="0" applyNumberFormat="1" applyFont="1" applyBorder="1" applyAlignment="1" applyProtection="1">
      <alignment horizontal="right"/>
      <protection/>
    </xf>
    <xf numFmtId="3" fontId="6" fillId="0" borderId="37" xfId="0" applyNumberFormat="1" applyFont="1" applyBorder="1" applyAlignment="1" applyProtection="1">
      <alignment/>
      <protection/>
    </xf>
    <xf numFmtId="3" fontId="6" fillId="0" borderId="38" xfId="0" applyNumberFormat="1" applyFont="1" applyBorder="1" applyAlignment="1" applyProtection="1">
      <alignment/>
      <protection/>
    </xf>
    <xf numFmtId="3" fontId="6" fillId="0" borderId="21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 applyProtection="1">
      <alignment horizontal="right"/>
      <protection/>
    </xf>
    <xf numFmtId="10" fontId="21" fillId="0" borderId="32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76" fontId="4" fillId="0" borderId="0" xfId="0" applyNumberFormat="1" applyFont="1" applyFill="1" applyAlignment="1">
      <alignment/>
    </xf>
    <xf numFmtId="3" fontId="4" fillId="0" borderId="22" xfId="0" applyNumberFormat="1" applyFont="1" applyBorder="1" applyAlignment="1" applyProtection="1">
      <alignment horizontal="right"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21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 applyProtection="1">
      <alignment horizontal="right"/>
      <protection/>
    </xf>
    <xf numFmtId="3" fontId="4" fillId="0" borderId="21" xfId="0" applyNumberFormat="1" applyFont="1" applyFill="1" applyBorder="1" applyAlignment="1" applyProtection="1">
      <alignment horizontal="right"/>
      <protection/>
    </xf>
    <xf numFmtId="3" fontId="4" fillId="0" borderId="40" xfId="0" applyNumberFormat="1" applyFont="1" applyBorder="1" applyAlignment="1" applyProtection="1">
      <alignment horizontal="right"/>
      <protection/>
    </xf>
    <xf numFmtId="3" fontId="4" fillId="0" borderId="41" xfId="0" applyNumberFormat="1" applyFont="1" applyBorder="1" applyAlignment="1" applyProtection="1">
      <alignment horizontal="right"/>
      <protection/>
    </xf>
    <xf numFmtId="3" fontId="4" fillId="0" borderId="26" xfId="0" applyNumberFormat="1" applyFont="1" applyBorder="1" applyAlignment="1">
      <alignment/>
    </xf>
    <xf numFmtId="3" fontId="4" fillId="0" borderId="0" xfId="0" applyNumberFormat="1" applyFont="1" applyBorder="1" applyAlignment="1" applyProtection="1">
      <alignment horizontal="center"/>
      <protection/>
    </xf>
    <xf numFmtId="3" fontId="21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 applyProtection="1">
      <alignment horizontal="right"/>
      <protection/>
    </xf>
    <xf numFmtId="3" fontId="21" fillId="0" borderId="22" xfId="82" applyNumberFormat="1" applyFont="1" applyBorder="1" applyAlignment="1" applyProtection="1">
      <alignment horizontal="right"/>
      <protection/>
    </xf>
    <xf numFmtId="3" fontId="4" fillId="0" borderId="22" xfId="82" applyNumberFormat="1" applyFont="1" applyBorder="1" applyAlignment="1" applyProtection="1">
      <alignment horizontal="right"/>
      <protection/>
    </xf>
    <xf numFmtId="3" fontId="4" fillId="0" borderId="26" xfId="0" applyNumberFormat="1" applyFont="1" applyBorder="1" applyAlignment="1" applyProtection="1">
      <alignment horizontal="center"/>
      <protection/>
    </xf>
    <xf numFmtId="3" fontId="6" fillId="0" borderId="0" xfId="0" applyNumberFormat="1" applyFont="1" applyBorder="1" applyAlignment="1" applyProtection="1">
      <alignment horizontal="center"/>
      <protection/>
    </xf>
    <xf numFmtId="3" fontId="6" fillId="0" borderId="0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left"/>
      <protection/>
    </xf>
    <xf numFmtId="3" fontId="7" fillId="0" borderId="22" xfId="82" applyNumberFormat="1" applyFont="1" applyBorder="1" applyAlignment="1" applyProtection="1">
      <alignment horizontal="right"/>
      <protection/>
    </xf>
    <xf numFmtId="3" fontId="6" fillId="0" borderId="22" xfId="82" applyNumberFormat="1" applyFont="1" applyBorder="1" applyAlignment="1" applyProtection="1">
      <alignment horizontal="right"/>
      <protection/>
    </xf>
    <xf numFmtId="3" fontId="6" fillId="0" borderId="26" xfId="0" applyNumberFormat="1" applyFont="1" applyBorder="1" applyAlignment="1">
      <alignment/>
    </xf>
    <xf numFmtId="3" fontId="21" fillId="0" borderId="0" xfId="0" applyNumberFormat="1" applyFont="1" applyFill="1" applyBorder="1" applyAlignment="1" applyProtection="1" quotePrefix="1">
      <alignment horizontal="left"/>
      <protection/>
    </xf>
    <xf numFmtId="3" fontId="7" fillId="0" borderId="0" xfId="0" applyNumberFormat="1" applyFont="1" applyFill="1" applyBorder="1" applyAlignment="1" applyProtection="1" quotePrefix="1">
      <alignment horizontal="left"/>
      <protection/>
    </xf>
    <xf numFmtId="3" fontId="6" fillId="0" borderId="0" xfId="0" applyNumberFormat="1" applyFont="1" applyBorder="1" applyAlignment="1" applyProtection="1">
      <alignment horizontal="left"/>
      <protection/>
    </xf>
    <xf numFmtId="3" fontId="6" fillId="0" borderId="21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left"/>
      <protection/>
    </xf>
    <xf numFmtId="3" fontId="6" fillId="0" borderId="21" xfId="0" applyNumberFormat="1" applyFont="1" applyFill="1" applyBorder="1" applyAlignment="1">
      <alignment/>
    </xf>
    <xf numFmtId="3" fontId="7" fillId="0" borderId="25" xfId="0" applyNumberFormat="1" applyFont="1" applyBorder="1" applyAlignment="1" applyProtection="1">
      <alignment horizontal="center"/>
      <protection/>
    </xf>
    <xf numFmtId="3" fontId="7" fillId="0" borderId="42" xfId="0" applyNumberFormat="1" applyFont="1" applyBorder="1" applyAlignment="1" applyProtection="1">
      <alignment horizontal="center"/>
      <protection/>
    </xf>
    <xf numFmtId="3" fontId="4" fillId="0" borderId="0" xfId="0" applyNumberFormat="1" applyFont="1" applyBorder="1" applyAlignment="1" applyProtection="1">
      <alignment horizontal="center" vertical="top"/>
      <protection/>
    </xf>
    <xf numFmtId="3" fontId="6" fillId="0" borderId="0" xfId="0" applyNumberFormat="1" applyFont="1" applyFill="1" applyBorder="1" applyAlignment="1" applyProtection="1" quotePrefix="1">
      <alignment horizontal="left"/>
      <protection/>
    </xf>
    <xf numFmtId="3" fontId="7" fillId="0" borderId="21" xfId="0" applyNumberFormat="1" applyFont="1" applyFill="1" applyBorder="1" applyAlignment="1" applyProtection="1" quotePrefix="1">
      <alignment horizontal="left"/>
      <protection/>
    </xf>
    <xf numFmtId="3" fontId="6" fillId="0" borderId="24" xfId="0" applyNumberFormat="1" applyFont="1" applyBorder="1" applyAlignment="1" applyProtection="1">
      <alignment horizontal="right"/>
      <protection/>
    </xf>
    <xf numFmtId="3" fontId="6" fillId="0" borderId="40" xfId="82" applyNumberFormat="1" applyFont="1" applyBorder="1" applyAlignment="1" applyProtection="1">
      <alignment horizontal="right"/>
      <protection/>
    </xf>
    <xf numFmtId="3" fontId="4" fillId="51" borderId="25" xfId="82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4" fillId="0" borderId="23" xfId="82" applyNumberFormat="1" applyFont="1" applyBorder="1" applyAlignment="1" applyProtection="1">
      <alignment horizontal="right"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1" xfId="0" applyNumberFormat="1" applyFont="1" applyFill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3" fontId="21" fillId="0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Fill="1" applyBorder="1" applyAlignment="1">
      <alignment horizontal="left"/>
    </xf>
    <xf numFmtId="3" fontId="7" fillId="0" borderId="39" xfId="0" applyNumberFormat="1" applyFont="1" applyBorder="1" applyAlignment="1" applyProtection="1">
      <alignment horizontal="center"/>
      <protection/>
    </xf>
    <xf numFmtId="3" fontId="4" fillId="0" borderId="26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 vertical="top" wrapText="1"/>
      <protection/>
    </xf>
    <xf numFmtId="3" fontId="7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 wrapText="1"/>
      <protection/>
    </xf>
    <xf numFmtId="3" fontId="6" fillId="0" borderId="0" xfId="0" applyNumberFormat="1" applyFont="1" applyBorder="1" applyAlignment="1">
      <alignment/>
    </xf>
    <xf numFmtId="3" fontId="6" fillId="0" borderId="26" xfId="0" applyNumberFormat="1" applyFont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Border="1" applyAlignment="1">
      <alignment/>
    </xf>
    <xf numFmtId="3" fontId="4" fillId="0" borderId="22" xfId="82" applyNumberFormat="1" applyFont="1" applyBorder="1" applyAlignment="1">
      <alignment horizontal="right"/>
    </xf>
    <xf numFmtId="3" fontId="4" fillId="0" borderId="24" xfId="0" applyNumberFormat="1" applyFont="1" applyBorder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36" xfId="0" applyNumberFormat="1" applyFont="1" applyBorder="1" applyAlignment="1" applyProtection="1">
      <alignment/>
      <protection/>
    </xf>
    <xf numFmtId="3" fontId="4" fillId="0" borderId="26" xfId="0" applyNumberFormat="1" applyFont="1" applyFill="1" applyBorder="1" applyAlignment="1" applyProtection="1">
      <alignment/>
      <protection/>
    </xf>
    <xf numFmtId="3" fontId="4" fillId="0" borderId="0" xfId="82" applyNumberFormat="1" applyFont="1" applyFill="1" applyBorder="1" applyAlignment="1" applyProtection="1">
      <alignment horizontal="right"/>
      <protection/>
    </xf>
    <xf numFmtId="3" fontId="4" fillId="51" borderId="34" xfId="82" applyNumberFormat="1" applyFont="1" applyFill="1" applyBorder="1" applyAlignment="1" applyProtection="1">
      <alignment horizontal="right"/>
      <protection/>
    </xf>
    <xf numFmtId="3" fontId="4" fillId="51" borderId="43" xfId="82" applyNumberFormat="1" applyFont="1" applyFill="1" applyBorder="1" applyAlignment="1" applyProtection="1">
      <alignment horizontal="right"/>
      <protection/>
    </xf>
    <xf numFmtId="3" fontId="6" fillId="0" borderId="0" xfId="82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0" xfId="82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6" fillId="0" borderId="0" xfId="82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6" fillId="0" borderId="25" xfId="82" applyNumberFormat="1" applyFont="1" applyFill="1" applyBorder="1" applyAlignment="1" applyProtection="1" quotePrefix="1">
      <alignment horizontal="center" vertical="center" wrapText="1"/>
      <protection/>
    </xf>
    <xf numFmtId="3" fontId="4" fillId="0" borderId="26" xfId="0" applyNumberFormat="1" applyFont="1" applyBorder="1" applyAlignment="1" applyProtection="1">
      <alignment horizontal="center" vertical="top" wrapText="1"/>
      <protection/>
    </xf>
    <xf numFmtId="3" fontId="4" fillId="0" borderId="0" xfId="0" applyNumberFormat="1" applyFont="1" applyBorder="1" applyAlignment="1" applyProtection="1">
      <alignment horizontal="center" vertical="top" wrapText="1"/>
      <protection/>
    </xf>
    <xf numFmtId="3" fontId="4" fillId="0" borderId="0" xfId="119" applyNumberFormat="1" applyFont="1" applyFill="1" applyBorder="1" applyAlignment="1">
      <alignment horizontal="left" vertical="center"/>
      <protection/>
    </xf>
    <xf numFmtId="3" fontId="6" fillId="0" borderId="24" xfId="0" applyNumberFormat="1" applyFont="1" applyBorder="1" applyAlignment="1" applyProtection="1">
      <alignment horizontal="right" vertical="top" wrapText="1"/>
      <protection/>
    </xf>
    <xf numFmtId="3" fontId="6" fillId="0" borderId="21" xfId="0" applyNumberFormat="1" applyFont="1" applyBorder="1" applyAlignment="1" applyProtection="1">
      <alignment horizontal="right" vertical="top" wrapText="1"/>
      <protection/>
    </xf>
    <xf numFmtId="3" fontId="6" fillId="0" borderId="22" xfId="82" applyNumberFormat="1" applyFont="1" applyBorder="1" applyAlignment="1" applyProtection="1">
      <alignment horizontal="right" vertical="center" wrapText="1"/>
      <protection/>
    </xf>
    <xf numFmtId="3" fontId="6" fillId="0" borderId="22" xfId="0" applyNumberFormat="1" applyFont="1" applyBorder="1" applyAlignment="1" applyProtection="1">
      <alignment horizontal="right" vertical="center" wrapText="1"/>
      <protection/>
    </xf>
    <xf numFmtId="3" fontId="4" fillId="0" borderId="21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 horizontal="left"/>
      <protection/>
    </xf>
    <xf numFmtId="3" fontId="6" fillId="0" borderId="21" xfId="0" applyNumberFormat="1" applyFont="1" applyBorder="1" applyAlignment="1" applyProtection="1">
      <alignment horizontal="right"/>
      <protection/>
    </xf>
    <xf numFmtId="3" fontId="4" fillId="0" borderId="22" xfId="82" applyNumberFormat="1" applyFont="1" applyFill="1" applyBorder="1" applyAlignment="1" applyProtection="1">
      <alignment horizontal="right"/>
      <protection/>
    </xf>
    <xf numFmtId="3" fontId="4" fillId="0" borderId="26" xfId="0" applyNumberFormat="1" applyFont="1" applyBorder="1" applyAlignment="1" applyProtection="1">
      <alignment horizontal="left"/>
      <protection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36" xfId="0" applyNumberFormat="1" applyFont="1" applyBorder="1" applyAlignment="1" applyProtection="1">
      <alignment horizontal="right"/>
      <protection/>
    </xf>
    <xf numFmtId="3" fontId="4" fillId="0" borderId="26" xfId="0" applyNumberFormat="1" applyFont="1" applyBorder="1" applyAlignment="1" applyProtection="1" quotePrefix="1">
      <alignment horizontal="left"/>
      <protection/>
    </xf>
    <xf numFmtId="3" fontId="4" fillId="0" borderId="0" xfId="0" applyNumberFormat="1" applyFont="1" applyBorder="1" applyAlignment="1" applyProtection="1" quotePrefix="1">
      <alignment horizontal="center"/>
      <protection/>
    </xf>
    <xf numFmtId="3" fontId="21" fillId="0" borderId="25" xfId="0" applyNumberFormat="1" applyFont="1" applyBorder="1" applyAlignment="1" applyProtection="1" quotePrefix="1">
      <alignment horizontal="center"/>
      <protection/>
    </xf>
    <xf numFmtId="3" fontId="21" fillId="0" borderId="44" xfId="0" applyNumberFormat="1" applyFont="1" applyBorder="1" applyAlignment="1" applyProtection="1">
      <alignment horizontal="center"/>
      <protection/>
    </xf>
    <xf numFmtId="3" fontId="4" fillId="0" borderId="21" xfId="82" applyNumberFormat="1" applyFont="1" applyBorder="1" applyAlignment="1" applyProtection="1">
      <alignment horizontal="right"/>
      <protection/>
    </xf>
    <xf numFmtId="3" fontId="4" fillId="0" borderId="21" xfId="0" applyNumberFormat="1" applyFont="1" applyFill="1" applyBorder="1" applyAlignment="1">
      <alignment horizontal="left"/>
    </xf>
    <xf numFmtId="3" fontId="6" fillId="0" borderId="21" xfId="82" applyNumberFormat="1" applyFont="1" applyBorder="1" applyAlignment="1" applyProtection="1">
      <alignment horizontal="right"/>
      <protection/>
    </xf>
    <xf numFmtId="3" fontId="21" fillId="0" borderId="21" xfId="0" applyNumberFormat="1" applyFont="1" applyFill="1" applyBorder="1" applyAlignment="1" applyProtection="1">
      <alignment horizontal="left"/>
      <protection/>
    </xf>
    <xf numFmtId="3" fontId="4" fillId="0" borderId="26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left"/>
    </xf>
    <xf numFmtId="3" fontId="6" fillId="0" borderId="23" xfId="82" applyNumberFormat="1" applyFont="1" applyBorder="1" applyAlignment="1" applyProtection="1">
      <alignment horizontal="right" vertical="center" wrapText="1"/>
      <protection/>
    </xf>
    <xf numFmtId="3" fontId="6" fillId="0" borderId="23" xfId="0" applyNumberFormat="1" applyFont="1" applyBorder="1" applyAlignment="1" applyProtection="1">
      <alignment horizontal="right" vertical="center" wrapText="1"/>
      <protection/>
    </xf>
    <xf numFmtId="3" fontId="21" fillId="0" borderId="22" xfId="0" applyNumberFormat="1" applyFont="1" applyBorder="1" applyAlignment="1" applyProtection="1">
      <alignment horizontal="right"/>
      <protection/>
    </xf>
    <xf numFmtId="3" fontId="6" fillId="0" borderId="0" xfId="82" applyNumberFormat="1" applyFont="1" applyAlignment="1">
      <alignment/>
    </xf>
    <xf numFmtId="3" fontId="6" fillId="0" borderId="0" xfId="0" applyNumberFormat="1" applyFont="1" applyAlignment="1">
      <alignment/>
    </xf>
    <xf numFmtId="10" fontId="7" fillId="0" borderId="32" xfId="0" applyNumberFormat="1" applyFont="1" applyBorder="1" applyAlignment="1" applyProtection="1">
      <alignment horizontal="right"/>
      <protection/>
    </xf>
    <xf numFmtId="10" fontId="6" fillId="0" borderId="45" xfId="82" applyNumberFormat="1" applyFont="1" applyBorder="1" applyAlignment="1" applyProtection="1">
      <alignment horizontal="right"/>
      <protection/>
    </xf>
    <xf numFmtId="10" fontId="4" fillId="0" borderId="31" xfId="82" applyNumberFormat="1" applyFont="1" applyBorder="1" applyAlignment="1" applyProtection="1">
      <alignment horizontal="right"/>
      <protection/>
    </xf>
    <xf numFmtId="10" fontId="21" fillId="0" borderId="32" xfId="82" applyNumberFormat="1" applyFont="1" applyBorder="1" applyAlignment="1" applyProtection="1">
      <alignment horizontal="right"/>
      <protection/>
    </xf>
    <xf numFmtId="10" fontId="4" fillId="0" borderId="46" xfId="82" applyNumberFormat="1" applyFont="1" applyFill="1" applyBorder="1" applyAlignment="1" applyProtection="1">
      <alignment horizontal="right"/>
      <protection/>
    </xf>
    <xf numFmtId="10" fontId="4" fillId="51" borderId="47" xfId="82" applyNumberFormat="1" applyFont="1" applyFill="1" applyBorder="1" applyAlignment="1" applyProtection="1">
      <alignment horizontal="right"/>
      <protection/>
    </xf>
    <xf numFmtId="10" fontId="4" fillId="51" borderId="48" xfId="82" applyNumberFormat="1" applyFont="1" applyFill="1" applyBorder="1" applyAlignment="1" applyProtection="1">
      <alignment horizontal="right"/>
      <protection/>
    </xf>
    <xf numFmtId="10" fontId="6" fillId="0" borderId="0" xfId="0" applyNumberFormat="1" applyFont="1" applyBorder="1" applyAlignment="1">
      <alignment horizontal="right"/>
    </xf>
    <xf numFmtId="10" fontId="6" fillId="0" borderId="32" xfId="0" applyNumberFormat="1" applyFont="1" applyBorder="1" applyAlignment="1" applyProtection="1">
      <alignment horizontal="right" vertical="center" wrapText="1"/>
      <protection/>
    </xf>
    <xf numFmtId="10" fontId="4" fillId="0" borderId="32" xfId="0" applyNumberFormat="1" applyFont="1" applyBorder="1" applyAlignment="1" applyProtection="1">
      <alignment horizontal="right"/>
      <protection/>
    </xf>
    <xf numFmtId="10" fontId="4" fillId="0" borderId="46" xfId="82" applyNumberFormat="1" applyFont="1" applyBorder="1" applyAlignment="1" applyProtection="1">
      <alignment horizontal="right"/>
      <protection/>
    </xf>
    <xf numFmtId="10" fontId="6" fillId="0" borderId="46" xfId="82" applyNumberFormat="1" applyFont="1" applyBorder="1" applyAlignment="1" applyProtection="1">
      <alignment horizontal="right"/>
      <protection/>
    </xf>
    <xf numFmtId="3" fontId="21" fillId="0" borderId="26" xfId="0" applyNumberFormat="1" applyFont="1" applyBorder="1" applyAlignment="1" applyProtection="1">
      <alignment horizontal="center"/>
      <protection/>
    </xf>
    <xf numFmtId="3" fontId="21" fillId="0" borderId="0" xfId="0" applyNumberFormat="1" applyFont="1" applyBorder="1" applyAlignment="1" applyProtection="1">
      <alignment horizontal="center"/>
      <protection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 applyProtection="1">
      <alignment horizontal="right"/>
      <protection/>
    </xf>
    <xf numFmtId="10" fontId="7" fillId="0" borderId="32" xfId="82" applyNumberFormat="1" applyFont="1" applyBorder="1" applyAlignment="1" applyProtection="1">
      <alignment horizontal="right"/>
      <protection/>
    </xf>
    <xf numFmtId="0" fontId="7" fillId="0" borderId="0" xfId="0" applyFont="1" applyAlignment="1">
      <alignment/>
    </xf>
    <xf numFmtId="176" fontId="7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6" fillId="0" borderId="22" xfId="82" applyNumberFormat="1" applyFont="1" applyFill="1" applyBorder="1" applyAlignment="1" applyProtection="1">
      <alignment horizontal="right"/>
      <protection/>
    </xf>
    <xf numFmtId="3" fontId="66" fillId="0" borderId="22" xfId="82" applyNumberFormat="1" applyFont="1" applyBorder="1" applyAlignment="1" applyProtection="1">
      <alignment horizontal="right"/>
      <protection/>
    </xf>
    <xf numFmtId="3" fontId="66" fillId="51" borderId="25" xfId="82" applyNumberFormat="1" applyFont="1" applyFill="1" applyBorder="1" applyAlignment="1" applyProtection="1">
      <alignment horizontal="right"/>
      <protection/>
    </xf>
    <xf numFmtId="0" fontId="66" fillId="0" borderId="0" xfId="0" applyFont="1" applyBorder="1" applyAlignment="1">
      <alignment horizontal="center"/>
    </xf>
    <xf numFmtId="176" fontId="67" fillId="0" borderId="25" xfId="82" applyNumberFormat="1" applyFont="1" applyFill="1" applyBorder="1" applyAlignment="1" applyProtection="1" quotePrefix="1">
      <alignment horizontal="center" vertical="center" wrapText="1"/>
      <protection/>
    </xf>
    <xf numFmtId="176" fontId="67" fillId="0" borderId="23" xfId="0" applyNumberFormat="1" applyFont="1" applyBorder="1" applyAlignment="1" applyProtection="1">
      <alignment horizontal="right" vertical="center" wrapText="1"/>
      <protection/>
    </xf>
    <xf numFmtId="176" fontId="68" fillId="0" borderId="22" xfId="0" applyNumberFormat="1" applyFont="1" applyBorder="1" applyAlignment="1" applyProtection="1">
      <alignment horizontal="right"/>
      <protection/>
    </xf>
    <xf numFmtId="3" fontId="67" fillId="0" borderId="22" xfId="82" applyNumberFormat="1" applyFont="1" applyBorder="1" applyAlignment="1" applyProtection="1">
      <alignment horizontal="right"/>
      <protection/>
    </xf>
    <xf numFmtId="3" fontId="69" fillId="0" borderId="22" xfId="82" applyNumberFormat="1" applyFont="1" applyBorder="1" applyAlignment="1" applyProtection="1">
      <alignment horizontal="right"/>
      <protection/>
    </xf>
    <xf numFmtId="3" fontId="67" fillId="0" borderId="40" xfId="82" applyNumberFormat="1" applyFont="1" applyBorder="1" applyAlignment="1" applyProtection="1">
      <alignment horizontal="right"/>
      <protection/>
    </xf>
    <xf numFmtId="3" fontId="66" fillId="0" borderId="23" xfId="82" applyNumberFormat="1" applyFont="1" applyBorder="1" applyAlignment="1" applyProtection="1">
      <alignment horizontal="right"/>
      <protection/>
    </xf>
    <xf numFmtId="3" fontId="68" fillId="0" borderId="22" xfId="82" applyNumberFormat="1" applyFont="1" applyBorder="1" applyAlignment="1" applyProtection="1">
      <alignment horizontal="right"/>
      <protection/>
    </xf>
    <xf numFmtId="3" fontId="66" fillId="0" borderId="22" xfId="82" applyNumberFormat="1" applyFont="1" applyBorder="1" applyAlignment="1">
      <alignment horizontal="right"/>
    </xf>
    <xf numFmtId="3" fontId="66" fillId="0" borderId="0" xfId="82" applyNumberFormat="1" applyFont="1" applyFill="1" applyBorder="1" applyAlignment="1" applyProtection="1">
      <alignment horizontal="right"/>
      <protection/>
    </xf>
    <xf numFmtId="3" fontId="66" fillId="51" borderId="34" xfId="82" applyNumberFormat="1" applyFont="1" applyFill="1" applyBorder="1" applyAlignment="1" applyProtection="1">
      <alignment horizontal="right"/>
      <protection/>
    </xf>
    <xf numFmtId="3" fontId="66" fillId="51" borderId="43" xfId="82" applyNumberFormat="1" applyFont="1" applyFill="1" applyBorder="1" applyAlignment="1" applyProtection="1">
      <alignment horizontal="right"/>
      <protection/>
    </xf>
    <xf numFmtId="3" fontId="67" fillId="0" borderId="0" xfId="82" applyNumberFormat="1" applyFont="1" applyFill="1" applyBorder="1" applyAlignment="1" applyProtection="1">
      <alignment horizontal="right"/>
      <protection/>
    </xf>
    <xf numFmtId="3" fontId="67" fillId="0" borderId="0" xfId="0" applyNumberFormat="1" applyFont="1" applyBorder="1" applyAlignment="1">
      <alignment horizontal="right"/>
    </xf>
    <xf numFmtId="3" fontId="66" fillId="0" borderId="0" xfId="0" applyNumberFormat="1" applyFont="1" applyBorder="1" applyAlignment="1">
      <alignment horizontal="center"/>
    </xf>
    <xf numFmtId="3" fontId="67" fillId="0" borderId="25" xfId="82" applyNumberFormat="1" applyFont="1" applyFill="1" applyBorder="1" applyAlignment="1" applyProtection="1" quotePrefix="1">
      <alignment horizontal="center" vertical="center" wrapText="1"/>
      <protection/>
    </xf>
    <xf numFmtId="3" fontId="67" fillId="0" borderId="22" xfId="0" applyNumberFormat="1" applyFont="1" applyBorder="1" applyAlignment="1" applyProtection="1">
      <alignment horizontal="right" vertical="center" wrapText="1"/>
      <protection/>
    </xf>
    <xf numFmtId="3" fontId="66" fillId="0" borderId="22" xfId="0" applyNumberFormat="1" applyFont="1" applyBorder="1" applyAlignment="1" applyProtection="1">
      <alignment horizontal="right"/>
      <protection/>
    </xf>
    <xf numFmtId="3" fontId="66" fillId="0" borderId="21" xfId="82" applyNumberFormat="1" applyFont="1" applyBorder="1" applyAlignment="1" applyProtection="1">
      <alignment horizontal="right"/>
      <protection/>
    </xf>
    <xf numFmtId="3" fontId="67" fillId="0" borderId="21" xfId="82" applyNumberFormat="1" applyFont="1" applyBorder="1" applyAlignment="1" applyProtection="1">
      <alignment horizontal="right"/>
      <protection/>
    </xf>
    <xf numFmtId="0" fontId="67" fillId="0" borderId="0" xfId="0" applyFont="1" applyAlignment="1">
      <alignment/>
    </xf>
    <xf numFmtId="10" fontId="40" fillId="0" borderId="46" xfId="82" applyNumberFormat="1" applyFont="1" applyBorder="1" applyAlignment="1" applyProtection="1">
      <alignment horizontal="right"/>
      <protection/>
    </xf>
    <xf numFmtId="176" fontId="70" fillId="0" borderId="0" xfId="82" applyNumberFormat="1" applyFont="1" applyFill="1" applyAlignment="1">
      <alignment/>
    </xf>
    <xf numFmtId="3" fontId="71" fillId="0" borderId="37" xfId="0" applyNumberFormat="1" applyFont="1" applyBorder="1" applyAlignment="1" applyProtection="1">
      <alignment/>
      <protection/>
    </xf>
    <xf numFmtId="3" fontId="71" fillId="0" borderId="22" xfId="0" applyNumberFormat="1" applyFont="1" applyBorder="1" applyAlignment="1" applyProtection="1">
      <alignment horizontal="right"/>
      <protection/>
    </xf>
    <xf numFmtId="3" fontId="71" fillId="0" borderId="21" xfId="0" applyNumberFormat="1" applyFont="1" applyFill="1" applyBorder="1" applyAlignment="1">
      <alignment horizontal="right"/>
    </xf>
    <xf numFmtId="3" fontId="71" fillId="0" borderId="37" xfId="0" applyNumberFormat="1" applyFont="1" applyFill="1" applyBorder="1" applyAlignment="1" applyProtection="1">
      <alignment/>
      <protection/>
    </xf>
    <xf numFmtId="3" fontId="6" fillId="0" borderId="22" xfId="0" applyNumberFormat="1" applyFont="1" applyFill="1" applyBorder="1" applyAlignment="1" applyProtection="1">
      <alignment horizontal="right"/>
      <protection/>
    </xf>
    <xf numFmtId="3" fontId="6" fillId="0" borderId="21" xfId="0" applyNumberFormat="1" applyFont="1" applyFill="1" applyBorder="1" applyAlignment="1" applyProtection="1">
      <alignment horizontal="right"/>
      <protection/>
    </xf>
    <xf numFmtId="3" fontId="6" fillId="0" borderId="21" xfId="0" applyNumberFormat="1" applyFont="1" applyFill="1" applyBorder="1" applyAlignment="1">
      <alignment horizontal="right"/>
    </xf>
    <xf numFmtId="3" fontId="6" fillId="0" borderId="37" xfId="0" applyNumberFormat="1" applyFont="1" applyFill="1" applyBorder="1" applyAlignment="1" applyProtection="1">
      <alignment/>
      <protection/>
    </xf>
    <xf numFmtId="3" fontId="6" fillId="0" borderId="40" xfId="0" applyNumberFormat="1" applyFont="1" applyBorder="1" applyAlignment="1" applyProtection="1">
      <alignment/>
      <protection/>
    </xf>
    <xf numFmtId="3" fontId="6" fillId="0" borderId="38" xfId="0" applyNumberFormat="1" applyFont="1" applyFill="1" applyBorder="1" applyAlignment="1" applyProtection="1">
      <alignment/>
      <protection/>
    </xf>
    <xf numFmtId="3" fontId="6" fillId="0" borderId="40" xfId="0" applyNumberFormat="1" applyFont="1" applyFill="1" applyBorder="1" applyAlignment="1" applyProtection="1">
      <alignment horizontal="right"/>
      <protection/>
    </xf>
    <xf numFmtId="3" fontId="6" fillId="0" borderId="41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>
      <alignment horizontal="left"/>
    </xf>
    <xf numFmtId="3" fontId="4" fillId="51" borderId="49" xfId="0" applyNumberFormat="1" applyFont="1" applyFill="1" applyBorder="1" applyAlignment="1" applyProtection="1">
      <alignment horizontal="left"/>
      <protection/>
    </xf>
    <xf numFmtId="3" fontId="4" fillId="51" borderId="25" xfId="0" applyNumberFormat="1" applyFont="1" applyFill="1" applyBorder="1" applyAlignment="1" applyProtection="1">
      <alignment horizontal="left"/>
      <protection/>
    </xf>
    <xf numFmtId="3" fontId="4" fillId="51" borderId="40" xfId="0" applyNumberFormat="1" applyFont="1" applyFill="1" applyBorder="1" applyAlignment="1" applyProtection="1">
      <alignment horizontal="left"/>
      <protection/>
    </xf>
    <xf numFmtId="0" fontId="13" fillId="0" borderId="50" xfId="0" applyFont="1" applyBorder="1" applyAlignment="1">
      <alignment horizontal="center" wrapText="1"/>
    </xf>
    <xf numFmtId="0" fontId="13" fillId="0" borderId="34" xfId="0" applyFont="1" applyBorder="1" applyAlignment="1">
      <alignment horizontal="center"/>
    </xf>
    <xf numFmtId="3" fontId="21" fillId="0" borderId="0" xfId="0" applyNumberFormat="1" applyFont="1" applyFill="1" applyBorder="1" applyAlignment="1" applyProtection="1" quotePrefix="1">
      <alignment horizontal="left" vertical="top" wrapText="1"/>
      <protection/>
    </xf>
    <xf numFmtId="3" fontId="21" fillId="0" borderId="21" xfId="0" applyNumberFormat="1" applyFont="1" applyFill="1" applyBorder="1" applyAlignment="1" applyProtection="1" quotePrefix="1">
      <alignment horizontal="left" vertical="top" wrapText="1"/>
      <protection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3" fontId="13" fillId="0" borderId="51" xfId="119" applyNumberFormat="1" applyFont="1" applyFill="1" applyBorder="1" applyAlignment="1">
      <alignment horizontal="center" vertical="center" wrapText="1"/>
      <protection/>
    </xf>
    <xf numFmtId="3" fontId="13" fillId="0" borderId="52" xfId="119" applyNumberFormat="1" applyFont="1" applyFill="1" applyBorder="1" applyAlignment="1">
      <alignment horizontal="center" vertical="center" wrapText="1"/>
      <protection/>
    </xf>
    <xf numFmtId="3" fontId="13" fillId="0" borderId="53" xfId="119" applyNumberFormat="1" applyFont="1" applyFill="1" applyBorder="1" applyAlignment="1">
      <alignment horizontal="center" vertical="center" wrapText="1"/>
      <protection/>
    </xf>
    <xf numFmtId="3" fontId="13" fillId="0" borderId="36" xfId="119" applyNumberFormat="1" applyFont="1" applyFill="1" applyBorder="1" applyAlignment="1">
      <alignment horizontal="center" vertical="center" wrapText="1"/>
      <protection/>
    </xf>
    <xf numFmtId="3" fontId="13" fillId="0" borderId="0" xfId="119" applyNumberFormat="1" applyFont="1" applyFill="1" applyBorder="1" applyAlignment="1">
      <alignment horizontal="center" vertical="center" wrapText="1"/>
      <protection/>
    </xf>
    <xf numFmtId="3" fontId="6" fillId="0" borderId="54" xfId="82" applyNumberFormat="1" applyFont="1" applyFill="1" applyBorder="1" applyAlignment="1" applyProtection="1" quotePrefix="1">
      <alignment horizontal="center" vertical="center" wrapText="1"/>
      <protection/>
    </xf>
    <xf numFmtId="3" fontId="6" fillId="0" borderId="25" xfId="82" applyNumberFormat="1" applyFont="1" applyFill="1" applyBorder="1" applyAlignment="1" applyProtection="1" quotePrefix="1">
      <alignment horizontal="center" vertical="center" wrapText="1"/>
      <protection/>
    </xf>
    <xf numFmtId="176" fontId="6" fillId="0" borderId="54" xfId="82" applyNumberFormat="1" applyFont="1" applyFill="1" applyBorder="1" applyAlignment="1" applyProtection="1" quotePrefix="1">
      <alignment horizontal="center" vertical="center" wrapText="1"/>
      <protection/>
    </xf>
    <xf numFmtId="176" fontId="6" fillId="0" borderId="55" xfId="82" applyNumberFormat="1" applyFont="1" applyFill="1" applyBorder="1" applyAlignment="1" applyProtection="1" quotePrefix="1">
      <alignment horizontal="center" vertical="center" wrapText="1"/>
      <protection/>
    </xf>
    <xf numFmtId="3" fontId="4" fillId="0" borderId="34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3" fontId="6" fillId="0" borderId="55" xfId="82" applyNumberFormat="1" applyFont="1" applyFill="1" applyBorder="1" applyAlignment="1" applyProtection="1" quotePrefix="1">
      <alignment horizontal="center" vertical="center" wrapText="1"/>
      <protection/>
    </xf>
    <xf numFmtId="3" fontId="7" fillId="0" borderId="0" xfId="0" applyNumberFormat="1" applyFont="1" applyFill="1" applyBorder="1" applyAlignment="1" applyProtection="1">
      <alignment horizontal="left" wrapText="1"/>
      <protection/>
    </xf>
    <xf numFmtId="3" fontId="7" fillId="0" borderId="21" xfId="0" applyNumberFormat="1" applyFont="1" applyFill="1" applyBorder="1" applyAlignment="1" applyProtection="1">
      <alignment horizontal="left" wrapText="1"/>
      <protection/>
    </xf>
    <xf numFmtId="3" fontId="13" fillId="0" borderId="50" xfId="0" applyNumberFormat="1" applyFont="1" applyBorder="1" applyAlignment="1">
      <alignment horizontal="center" wrapText="1"/>
    </xf>
    <xf numFmtId="3" fontId="13" fillId="0" borderId="34" xfId="0" applyNumberFormat="1" applyFont="1" applyBorder="1" applyAlignment="1">
      <alignment horizontal="center"/>
    </xf>
    <xf numFmtId="3" fontId="4" fillId="51" borderId="56" xfId="0" applyNumberFormat="1" applyFont="1" applyFill="1" applyBorder="1" applyAlignment="1" applyProtection="1">
      <alignment/>
      <protection/>
    </xf>
    <xf numFmtId="3" fontId="4" fillId="51" borderId="57" xfId="0" applyNumberFormat="1" applyFont="1" applyFill="1" applyBorder="1" applyAlignment="1" applyProtection="1">
      <alignment/>
      <protection/>
    </xf>
    <xf numFmtId="3" fontId="4" fillId="51" borderId="58" xfId="0" applyNumberFormat="1" applyFont="1" applyFill="1" applyBorder="1" applyAlignment="1" applyProtection="1">
      <alignment/>
      <protection/>
    </xf>
    <xf numFmtId="3" fontId="4" fillId="51" borderId="59" xfId="0" applyNumberFormat="1" applyFont="1" applyFill="1" applyBorder="1" applyAlignment="1" applyProtection="1">
      <alignment horizontal="left"/>
      <protection/>
    </xf>
    <xf numFmtId="3" fontId="4" fillId="51" borderId="60" xfId="0" applyNumberFormat="1" applyFont="1" applyFill="1" applyBorder="1" applyAlignment="1" applyProtection="1">
      <alignment horizontal="left"/>
      <protection/>
    </xf>
    <xf numFmtId="3" fontId="4" fillId="51" borderId="28" xfId="0" applyNumberFormat="1" applyFont="1" applyFill="1" applyBorder="1" applyAlignment="1" applyProtection="1">
      <alignment horizontal="left"/>
      <protection/>
    </xf>
    <xf numFmtId="3" fontId="4" fillId="51" borderId="61" xfId="0" applyNumberFormat="1" applyFont="1" applyFill="1" applyBorder="1" applyAlignment="1" applyProtection="1">
      <alignment horizontal="left"/>
      <protection/>
    </xf>
    <xf numFmtId="3" fontId="4" fillId="51" borderId="23" xfId="0" applyNumberFormat="1" applyFont="1" applyFill="1" applyBorder="1" applyAlignment="1" applyProtection="1">
      <alignment horizontal="left"/>
      <protection/>
    </xf>
    <xf numFmtId="3" fontId="4" fillId="51" borderId="49" xfId="0" applyNumberFormat="1" applyFont="1" applyFill="1" applyBorder="1" applyAlignment="1" applyProtection="1">
      <alignment/>
      <protection/>
    </xf>
    <xf numFmtId="3" fontId="4" fillId="51" borderId="25" xfId="0" applyNumberFormat="1" applyFont="1" applyFill="1" applyBorder="1" applyAlignment="1" applyProtection="1">
      <alignment/>
      <protection/>
    </xf>
    <xf numFmtId="3" fontId="4" fillId="51" borderId="22" xfId="0" applyNumberFormat="1" applyFont="1" applyFill="1" applyBorder="1" applyAlignment="1" applyProtection="1">
      <alignment/>
      <protection/>
    </xf>
    <xf numFmtId="3" fontId="4" fillId="51" borderId="40" xfId="0" applyNumberFormat="1" applyFont="1" applyFill="1" applyBorder="1" applyAlignment="1" applyProtection="1">
      <alignment/>
      <protection/>
    </xf>
    <xf numFmtId="3" fontId="4" fillId="51" borderId="62" xfId="0" applyNumberFormat="1" applyFont="1" applyFill="1" applyBorder="1" applyAlignment="1" applyProtection="1">
      <alignment/>
      <protection/>
    </xf>
    <xf numFmtId="3" fontId="4" fillId="51" borderId="63" xfId="0" applyNumberFormat="1" applyFont="1" applyFill="1" applyBorder="1" applyAlignment="1" applyProtection="1">
      <alignment/>
      <protection/>
    </xf>
    <xf numFmtId="3" fontId="4" fillId="51" borderId="24" xfId="0" applyNumberFormat="1" applyFont="1" applyFill="1" applyBorder="1" applyAlignment="1" applyProtection="1">
      <alignment/>
      <protection/>
    </xf>
    <xf numFmtId="3" fontId="4" fillId="51" borderId="44" xfId="0" applyNumberFormat="1" applyFont="1" applyFill="1" applyBorder="1" applyAlignment="1" applyProtection="1">
      <alignment/>
      <protection/>
    </xf>
    <xf numFmtId="3" fontId="4" fillId="51" borderId="23" xfId="0" applyNumberFormat="1" applyFont="1" applyFill="1" applyBorder="1" applyAlignment="1" applyProtection="1">
      <alignment/>
      <protection/>
    </xf>
    <xf numFmtId="3" fontId="4" fillId="51" borderId="0" xfId="0" applyNumberFormat="1" applyFont="1" applyFill="1" applyBorder="1" applyAlignment="1" applyProtection="1">
      <alignment/>
      <protection/>
    </xf>
    <xf numFmtId="0" fontId="20" fillId="51" borderId="50" xfId="0" applyFont="1" applyFill="1" applyBorder="1" applyAlignment="1" applyProtection="1" quotePrefix="1">
      <alignment horizontal="left"/>
      <protection/>
    </xf>
    <xf numFmtId="0" fontId="20" fillId="51" borderId="34" xfId="0" applyFont="1" applyFill="1" applyBorder="1" applyAlignment="1" applyProtection="1" quotePrefix="1">
      <alignment horizontal="left"/>
      <protection/>
    </xf>
    <xf numFmtId="0" fontId="4" fillId="51" borderId="49" xfId="0" applyFont="1" applyFill="1" applyBorder="1" applyAlignment="1" applyProtection="1" quotePrefix="1">
      <alignment horizontal="left"/>
      <protection/>
    </xf>
    <xf numFmtId="0" fontId="4" fillId="51" borderId="25" xfId="0" applyFont="1" applyFill="1" applyBorder="1" applyAlignment="1" applyProtection="1" quotePrefix="1">
      <alignment horizontal="left"/>
      <protection/>
    </xf>
    <xf numFmtId="0" fontId="14" fillId="0" borderId="42" xfId="0" applyFont="1" applyFill="1" applyBorder="1" applyAlignment="1" applyProtection="1">
      <alignment horizontal="center" vertical="center"/>
      <protection/>
    </xf>
    <xf numFmtId="0" fontId="14" fillId="0" borderId="63" xfId="0" applyFont="1" applyFill="1" applyBorder="1" applyAlignment="1" applyProtection="1">
      <alignment horizontal="center"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176" fontId="6" fillId="0" borderId="25" xfId="82" applyNumberFormat="1" applyFont="1" applyFill="1" applyBorder="1" applyAlignment="1" applyProtection="1" quotePrefix="1">
      <alignment horizontal="center" vertical="center" wrapText="1"/>
      <protection/>
    </xf>
    <xf numFmtId="0" fontId="17" fillId="0" borderId="64" xfId="0" applyFont="1" applyFill="1" applyBorder="1" applyAlignment="1" applyProtection="1">
      <alignment horizontal="center" vertical="center" wrapText="1"/>
      <protection/>
    </xf>
    <xf numFmtId="0" fontId="17" fillId="0" borderId="54" xfId="0" applyFont="1" applyFill="1" applyBorder="1" applyAlignment="1" applyProtection="1">
      <alignment horizontal="center" vertical="center" wrapText="1"/>
      <protection/>
    </xf>
    <xf numFmtId="0" fontId="17" fillId="0" borderId="49" xfId="0" applyFont="1" applyFill="1" applyBorder="1" applyAlignment="1" applyProtection="1">
      <alignment horizontal="center" vertical="center" wrapText="1"/>
      <protection/>
    </xf>
    <xf numFmtId="0" fontId="17" fillId="0" borderId="25" xfId="0" applyFont="1" applyFill="1" applyBorder="1" applyAlignment="1" applyProtection="1">
      <alignment horizontal="center" vertical="center" wrapText="1"/>
      <protection/>
    </xf>
    <xf numFmtId="175" fontId="13" fillId="0" borderId="51" xfId="119" applyFont="1" applyFill="1" applyBorder="1" applyAlignment="1">
      <alignment horizontal="center" vertical="center" wrapText="1"/>
      <protection/>
    </xf>
    <xf numFmtId="175" fontId="13" fillId="0" borderId="52" xfId="119" applyFont="1" applyFill="1" applyBorder="1" applyAlignment="1">
      <alignment horizontal="center" vertical="center" wrapText="1"/>
      <protection/>
    </xf>
    <xf numFmtId="175" fontId="13" fillId="0" borderId="53" xfId="119" applyFont="1" applyFill="1" applyBorder="1" applyAlignment="1">
      <alignment horizontal="center" vertical="center" wrapText="1"/>
      <protection/>
    </xf>
    <xf numFmtId="175" fontId="13" fillId="0" borderId="36" xfId="119" applyFont="1" applyFill="1" applyBorder="1" applyAlignment="1">
      <alignment horizontal="center" vertical="center" wrapText="1"/>
      <protection/>
    </xf>
    <xf numFmtId="175" fontId="13" fillId="0" borderId="0" xfId="119" applyFont="1" applyFill="1" applyBorder="1" applyAlignment="1">
      <alignment horizontal="center" vertical="center" wrapText="1"/>
      <protection/>
    </xf>
  </cellXfs>
  <cellStyles count="12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Comma [0]_all7_pdc" xfId="71"/>
    <cellStyle name="Comma 2" xfId="72"/>
    <cellStyle name="Comma 2 2" xfId="73"/>
    <cellStyle name="Comma_all7_pdc" xfId="74"/>
    <cellStyle name="Currency [0]_all7_pdc" xfId="75"/>
    <cellStyle name="Currency_all7_pdc" xfId="76"/>
    <cellStyle name="Euro" xfId="77"/>
    <cellStyle name="Input" xfId="78"/>
    <cellStyle name="Input 2" xfId="79"/>
    <cellStyle name="Comma" xfId="80"/>
    <cellStyle name="Migliaia (0)_% Attrezzature ed Edilizia" xfId="81"/>
    <cellStyle name="Comma [0]" xfId="82"/>
    <cellStyle name="Migliaia [0] 2" xfId="83"/>
    <cellStyle name="Migliaia [0] 2 2" xfId="84"/>
    <cellStyle name="Migliaia [0] 3" xfId="85"/>
    <cellStyle name="Migliaia [0] 4" xfId="86"/>
    <cellStyle name="Migliaia [0] 5" xfId="87"/>
    <cellStyle name="Migliaia 2" xfId="88"/>
    <cellStyle name="Migliaia 3" xfId="89"/>
    <cellStyle name="Migliaia 4" xfId="90"/>
    <cellStyle name="Migliaia 5" xfId="91"/>
    <cellStyle name="Neutrale" xfId="92"/>
    <cellStyle name="Neutrale 2" xfId="93"/>
    <cellStyle name="Normal 2" xfId="94"/>
    <cellStyle name="Normal_all7_pdc" xfId="95"/>
    <cellStyle name="Normale 2" xfId="96"/>
    <cellStyle name="Normale 2 2" xfId="97"/>
    <cellStyle name="Normale 3" xfId="98"/>
    <cellStyle name="Normale 3 2" xfId="99"/>
    <cellStyle name="Normale 3 3" xfId="100"/>
    <cellStyle name="Normale 4" xfId="101"/>
    <cellStyle name="Normale 5" xfId="102"/>
    <cellStyle name="Normale 6" xfId="103"/>
    <cellStyle name="Normale 6 2" xfId="104"/>
    <cellStyle name="Nota" xfId="105"/>
    <cellStyle name="Nota 2" xfId="106"/>
    <cellStyle name="Output" xfId="107"/>
    <cellStyle name="Output 2" xfId="108"/>
    <cellStyle name="Percent 2" xfId="109"/>
    <cellStyle name="Percent 3" xfId="110"/>
    <cellStyle name="Percent" xfId="111"/>
    <cellStyle name="Percentuale 2" xfId="112"/>
    <cellStyle name="SAS FM Row drillable header" xfId="113"/>
    <cellStyle name="SAS FM Row header" xfId="114"/>
    <cellStyle name="Testo avviso" xfId="115"/>
    <cellStyle name="Testo avviso 2" xfId="116"/>
    <cellStyle name="Testo descrittivo" xfId="117"/>
    <cellStyle name="Testo descrittivo 2" xfId="118"/>
    <cellStyle name="Titolo" xfId="119"/>
    <cellStyle name="Titolo 1" xfId="120"/>
    <cellStyle name="Titolo 1 2" xfId="121"/>
    <cellStyle name="Titolo 2" xfId="122"/>
    <cellStyle name="Titolo 2 2" xfId="123"/>
    <cellStyle name="Titolo 3" xfId="124"/>
    <cellStyle name="Titolo 3 2" xfId="125"/>
    <cellStyle name="Titolo 4" xfId="126"/>
    <cellStyle name="Titolo 4 2" xfId="127"/>
    <cellStyle name="Titolo 5" xfId="128"/>
    <cellStyle name="Totale" xfId="129"/>
    <cellStyle name="Totale 2" xfId="130"/>
    <cellStyle name="Valore non valido" xfId="131"/>
    <cellStyle name="Valore non valido 2" xfId="132"/>
    <cellStyle name="Valore valido" xfId="133"/>
    <cellStyle name="Valore valido 2" xfId="134"/>
    <cellStyle name="Currency" xfId="135"/>
    <cellStyle name="Valuta (0)_% Attrezzature ed Edilizia" xfId="136"/>
    <cellStyle name="Currency [0]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-ARS-UD\ECONOMIA\ARS%20-%20Doc.%20cont.%2099\UTENTI\ECONOMIA\COMUNE\COOPERS\CONSOLID\CONSOL9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RAGIONER\BIL01\COSRI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COMUNE\BILANCI\2000\AlimentazioneBil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MUNE\BILANCI\2000\AlimentazioneBil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Direzione%20Amministrativa\Programmazione%20Controllo%20Finanziario\Utenti\roberto.visintin\BILANCIO%202010\Chiusura%202010\Sociale\bilancio%20SSC%20schemi%20di%20bilanci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MUNE\BILANCI\2002\Preventivo%202002\Bilanci%20aziende\burlo\MASTER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MUNE\BILANCI\2002\Preventivo%202002\Bilanci%20aziende\ao%20ud\C.E.%2030.9.20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Documents%20and%20Settings\rachellia\Documenti\PIANO%202003\proiezione%20SP%20al%2031-12-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DOCUMENTI\Bilanci\Consuntivi\Anno%202001\SCHEMI%20X%20CONSUNTIVO%202001%204.4.0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MUNE\BILANCI\1999\Preventivo%201999\Consolidato%20prev99\Conto%20economico\Consol%20CE%2099%20200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i\EXCEL\BUDGET%202002\budget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99consolidato\agenzia-preventivo%209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MUNE\BILANCI\2001\Preventivo%202001\Bilanci%20aziende\ass%202\BILANCIO%20199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ConvenzSISR\Anno%202004-Convenzione%20SISR\Conduzione%20Applicativa_2004\Applicativo_5_2_2004_vers_presentata\piano_2004_v3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Documents%20and%20Settings\903825\Impostazioni%20locali\Temporary%20Internet%20Files\OLK3A\CONDUZIONE\CONDUZIONE%20APPLICATIVA\piano_2004_SaS_Calcolo_Variazione_Aziende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MUNE\BILANCI\1999\Preventivo%201999\Consolidato%20prev99\Conto%20economico\Consol%20CE9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AES%20Area%20dell'Economia%20Sanitaria\2.Documenti%20condivisi\BILANCI\2009\III%20report\extra%20x%20chiusura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Direzione%20Amministrativa\Programmazione%20Controllo%20Finanziario\Utenti\roberto.visintin\BILANCIO%202011\IV%20report%202011%20CE\Alimentazione_CE%204%20Ministeriale%20versione%20ufficiale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Documents%20and%20Settings\zanini.gabriella\Documenti\Masterbg%202001\MB%202001%20prove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ARUE-Economico-Finanziario\Modelli%20ministeriali\2013\consuntivo\aziende\ass%203\Modelli%20ministeriali%20chiusura%202013%20-%20ufficial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-ARS-UD\ECONOMIA\COMUNE\VARIE\sediAS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-ARS-UD\ECONOMIA\COMUNE\BILANCI\Chiusura%201998\consolidato98\Conto%20economico\Consol%20CE%2099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-ARS-UD\ECONOMIA\COMUNE\BILANCI\Preventivo%201999\Consolidato%20prev99\Conto%20economico\Consol%20CE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i\EXCEL\REPORT%202001\agosto20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Documents%20and%20Settings\anna.covre\Impostazioni%20locali\Temporary%20Internet%20Files\OLK1\app.da%20autorizzar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ILANCIO%20199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AGIONER\BIL01\COSR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uazione"/>
      <sheetName val="RIEPILOGO contributi"/>
      <sheetName val="RIEPILOGO RICAVI"/>
      <sheetName val="RIEPILOGO COSTI"/>
      <sheetName val="ass 1"/>
      <sheetName val="ass 2"/>
      <sheetName val="ass 3"/>
      <sheetName val="ass 4"/>
      <sheetName val="ass 5"/>
      <sheetName val="ass 6"/>
      <sheetName val="ao ud"/>
      <sheetName val="ao pn"/>
      <sheetName val="ao ts"/>
      <sheetName val="ars"/>
      <sheetName val="BILANCIO DEL SSR"/>
      <sheetName val="RICOVERI INFRAGRUPPO"/>
      <sheetName val="PREST. AMBULAT.  INFRAGRUPPO"/>
      <sheetName val="rettifiche di eliminaz.'98"/>
      <sheetName val="variazioni '98"/>
      <sheetName val="RICONCILIAZ."/>
      <sheetName val="CONTRIBUTI D'ES."/>
      <sheetName val="PROTOCOLLI"/>
      <sheetName val="PROTOCOLLI (2)"/>
      <sheetName val="PROTOCOLLI (3)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Modulo1"/>
      <sheetName val="protocolli4"/>
      <sheetName val="RIEPILOGO_contributi"/>
      <sheetName val="RIEPILOGO_RICAVI"/>
      <sheetName val="RIEPILOGO_COSTI"/>
      <sheetName val="ass_1"/>
      <sheetName val="ass_2"/>
      <sheetName val="ass_3"/>
      <sheetName val="ass_4"/>
      <sheetName val="ass_5"/>
      <sheetName val="ass_6"/>
      <sheetName val="ao_ud"/>
      <sheetName val="ao_pn"/>
      <sheetName val="ao_ts"/>
      <sheetName val="BILANCIO_DEL_SSR"/>
      <sheetName val="RICOVERI_INFRAGRUPPO"/>
      <sheetName val="PREST__AMBULAT___INFRAGRUPPO"/>
      <sheetName val="rettifiche_di_eliminaz_'98"/>
      <sheetName val="variazioni_'98"/>
      <sheetName val="RICONCILIAZ_"/>
      <sheetName val="CONTRIBUTI_D'ES_"/>
      <sheetName val="PROTOCOLLI_(2)"/>
      <sheetName val="PROTOCOLLI_(3)"/>
      <sheetName val="RIEPILOGO_contributi1"/>
      <sheetName val="RIEPILOGO_RICAVI1"/>
      <sheetName val="RIEPILOGO_COSTI1"/>
      <sheetName val="ass_11"/>
      <sheetName val="ass_21"/>
      <sheetName val="ass_31"/>
      <sheetName val="ass_41"/>
      <sheetName val="ass_51"/>
      <sheetName val="ass_61"/>
      <sheetName val="ao_ud1"/>
      <sheetName val="ao_pn1"/>
      <sheetName val="ao_ts1"/>
      <sheetName val="BILANCIO_DEL_SSR1"/>
      <sheetName val="RICOVERI_INFRAGRUPPO1"/>
      <sheetName val="PREST__AMBULAT___INFRAGRUPPO1"/>
      <sheetName val="rettifiche_di_eliminaz_'981"/>
      <sheetName val="variazioni_'981"/>
      <sheetName val="RICONCILIAZ_1"/>
      <sheetName val="CONTRIBUTI_D'ES_1"/>
      <sheetName val="PROTOCOLLI_(2)1"/>
      <sheetName val="PROTOCOLLI_(3)1"/>
      <sheetName val="RIEPILOGO_contributi2"/>
      <sheetName val="RIEPILOGO_RICAVI2"/>
      <sheetName val="RIEPILOGO_COSTI2"/>
      <sheetName val="ass_12"/>
      <sheetName val="ass_22"/>
      <sheetName val="ass_32"/>
      <sheetName val="ass_42"/>
      <sheetName val="ass_52"/>
      <sheetName val="ass_62"/>
      <sheetName val="ao_ud2"/>
      <sheetName val="ao_pn2"/>
      <sheetName val="ao_ts2"/>
      <sheetName val="BILANCIO_DEL_SSR2"/>
      <sheetName val="RICOVERI_INFRAGRUPPO2"/>
      <sheetName val="PREST__AMBULAT___INFRAGRUPPO2"/>
      <sheetName val="rettifiche_di_eliminaz_'982"/>
      <sheetName val="variazioni_'982"/>
      <sheetName val="RICONCILIAZ_2"/>
      <sheetName val="CONTRIBUTI_D'ES_2"/>
      <sheetName val="PROTOCOLLI_(2)2"/>
      <sheetName val="PROTOCOLLI_(3)2"/>
      <sheetName val="RIEPILOGO_contributi3"/>
      <sheetName val="RIEPILOGO_RICAVI3"/>
      <sheetName val="RIEPILOGO_COSTI3"/>
      <sheetName val="ass_13"/>
      <sheetName val="ass_23"/>
      <sheetName val="ass_33"/>
      <sheetName val="ass_43"/>
      <sheetName val="ass_53"/>
      <sheetName val="ass_63"/>
      <sheetName val="ao_ud3"/>
      <sheetName val="ao_pn3"/>
      <sheetName val="ao_ts3"/>
      <sheetName val="BILANCIO_DEL_SSR3"/>
      <sheetName val="RICOVERI_INFRAGRUPPO3"/>
      <sheetName val="PREST__AMBULAT___INFRAGRUPPO3"/>
      <sheetName val="rettifiche_di_eliminaz_'983"/>
      <sheetName val="variazioni_'983"/>
      <sheetName val="RICONCILIAZ_3"/>
      <sheetName val="CONTRIBUTI_D'ES_3"/>
      <sheetName val="PROTOCOLLI_(2)3"/>
      <sheetName val="PROTOCOLLI_(3)3"/>
    </sheetNames>
    <sheetDataSet>
      <sheetData sheetId="14">
        <row r="1">
          <cell r="A1" t="str">
            <v>3.1</v>
          </cell>
          <cell r="B1" t="str">
            <v>Bilancio preventivo annuale consolidato del S.S.R. Friuli-Venezia Giulia (anno 1998)</v>
          </cell>
        </row>
        <row r="3">
          <cell r="C3" t="str">
            <v>BILANCIO  PREVENTIVO AGGREGATO 1998</v>
          </cell>
          <cell r="D3" t="str">
            <v>ELIMINAZIONI DI CONSOLIDAMENTO</v>
          </cell>
          <cell r="E3" t="str">
            <v>BILANCIO PREVENTIVO CONSOLIDATO</v>
          </cell>
          <cell r="F3" t="str">
            <v>RETTIFICHE DI ELIMINAZIONI (*)</v>
          </cell>
          <cell r="G3" t="str">
            <v>BILANCIO PREVENTIVO CONSOLIDATO RETTIFICATO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>   a) Contributi dalla Regione</v>
          </cell>
          <cell r="C8">
            <v>2043749000000</v>
          </cell>
          <cell r="E8">
            <v>2043749000000</v>
          </cell>
          <cell r="G8">
            <v>2043749000000</v>
          </cell>
        </row>
        <row r="9">
          <cell r="B9" t="str">
            <v>contributi finalizzati</v>
          </cell>
          <cell r="C9">
            <v>85054511013</v>
          </cell>
          <cell r="E9">
            <v>85054511013</v>
          </cell>
          <cell r="G9">
            <v>85054511013</v>
          </cell>
        </row>
        <row r="10">
          <cell r="B10" t="str">
            <v>   b) Altri contributi</v>
          </cell>
          <cell r="C10">
            <v>26692539151</v>
          </cell>
          <cell r="E10">
            <v>26692539151</v>
          </cell>
          <cell r="G10">
            <v>26692539151</v>
          </cell>
        </row>
        <row r="11">
          <cell r="A11">
            <v>2</v>
          </cell>
          <cell r="B11" t="str">
            <v>Ricavi per prestazioni ad aziende del SSN</v>
          </cell>
          <cell r="G11">
            <v>0</v>
          </cell>
        </row>
        <row r="12">
          <cell r="B12" t="str">
            <v>   a) Prestazioni in regime di ricovero</v>
          </cell>
          <cell r="C12">
            <v>542236000000</v>
          </cell>
          <cell r="D12">
            <v>-476985000000</v>
          </cell>
          <cell r="E12">
            <v>65251000000</v>
          </cell>
          <cell r="F12">
            <v>0</v>
          </cell>
          <cell r="G12">
            <v>65251000000</v>
          </cell>
        </row>
        <row r="13">
          <cell r="B13" t="str">
            <v>   b) Prestazioni ambulatoriali e diagnostiche</v>
          </cell>
          <cell r="C13">
            <v>66048000000</v>
          </cell>
          <cell r="D13">
            <v>-60547000000</v>
          </cell>
          <cell r="E13">
            <v>5501000000</v>
          </cell>
          <cell r="F13">
            <v>-2000000000</v>
          </cell>
          <cell r="G13">
            <v>3501000000</v>
          </cell>
        </row>
        <row r="14">
          <cell r="B14" t="str">
            <v>   c)  Altre prestazioni</v>
          </cell>
          <cell r="C14">
            <v>7931167000</v>
          </cell>
          <cell r="E14">
            <v>7931167000</v>
          </cell>
          <cell r="G14">
            <v>7931167000</v>
          </cell>
        </row>
        <row r="15">
          <cell r="A15">
            <v>3</v>
          </cell>
          <cell r="B15" t="str">
            <v>Ricavi per altre prestazioni </v>
          </cell>
          <cell r="G15">
            <v>0</v>
          </cell>
        </row>
        <row r="16">
          <cell r="B16" t="str">
            <v>   a) Compartecipazione alla spesa per prestazioni sanitarie</v>
          </cell>
          <cell r="C16">
            <v>47106723552</v>
          </cell>
          <cell r="E16">
            <v>47106723552</v>
          </cell>
          <cell r="G16">
            <v>47106723552</v>
          </cell>
        </row>
        <row r="17">
          <cell r="B17" t="str">
            <v>   b) Concorsi, recuperi, rimborsi per attività tipiche</v>
          </cell>
          <cell r="C17">
            <v>13761430791</v>
          </cell>
          <cell r="E17">
            <v>13761430791</v>
          </cell>
          <cell r="G17">
            <v>13761430791</v>
          </cell>
        </row>
        <row r="18">
          <cell r="B18" t="str">
            <v>   c) Altri ricavi propri operativi</v>
          </cell>
          <cell r="C18">
            <v>42041353728</v>
          </cell>
          <cell r="E18">
            <v>42041353728</v>
          </cell>
          <cell r="G18">
            <v>42041353728</v>
          </cell>
        </row>
        <row r="19">
          <cell r="B19" t="str">
            <v>   d) Altri ricavi propri non operativi</v>
          </cell>
          <cell r="C19">
            <v>23127614718</v>
          </cell>
          <cell r="E19">
            <v>23127614718</v>
          </cell>
          <cell r="G19">
            <v>23127614718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E20">
            <v>0</v>
          </cell>
          <cell r="G20">
            <v>0</v>
          </cell>
        </row>
        <row r="22">
          <cell r="B22" t="str">
            <v>TOTALE VALORE DELLA PRODUZIONE </v>
          </cell>
          <cell r="C22">
            <v>2897748339953</v>
          </cell>
          <cell r="D22">
            <v>-537532000000</v>
          </cell>
          <cell r="E22">
            <v>2360216339953</v>
          </cell>
          <cell r="F22">
            <v>-2000000000</v>
          </cell>
          <cell r="G22">
            <v>2358216339953</v>
          </cell>
        </row>
        <row r="24">
          <cell r="A24" t="str">
            <v>B)</v>
          </cell>
          <cell r="B24" t="str">
            <v>COSTI DELLA PRODUZIONE</v>
          </cell>
        </row>
        <row r="26">
          <cell r="A26">
            <v>1</v>
          </cell>
          <cell r="B26" t="str">
            <v>Acquisti di beni</v>
          </cell>
        </row>
        <row r="27">
          <cell r="B27" t="str">
            <v>   a) Sanitari</v>
          </cell>
          <cell r="C27">
            <v>-209029868824</v>
          </cell>
          <cell r="E27">
            <v>-209029868824</v>
          </cell>
          <cell r="G27">
            <v>-209029868824</v>
          </cell>
        </row>
        <row r="28">
          <cell r="B28" t="str">
            <v>   b) Non sanitari</v>
          </cell>
          <cell r="C28">
            <v>-36497758656</v>
          </cell>
          <cell r="E28">
            <v>-36497758656</v>
          </cell>
          <cell r="G28">
            <v>-36497758656</v>
          </cell>
        </row>
        <row r="29">
          <cell r="A29">
            <v>2</v>
          </cell>
          <cell r="B29" t="str">
            <v>Acquisti di servizi</v>
          </cell>
          <cell r="G29">
            <v>0</v>
          </cell>
        </row>
        <row r="30">
          <cell r="B30" t="str">
            <v>   a) Prestazioni in regime di ricovero</v>
          </cell>
          <cell r="C30">
            <v>-688249200000</v>
          </cell>
          <cell r="D30">
            <v>476985000000</v>
          </cell>
          <cell r="E30">
            <v>-211264200000</v>
          </cell>
          <cell r="F30">
            <v>0</v>
          </cell>
          <cell r="G30">
            <v>-211264200000</v>
          </cell>
        </row>
        <row r="31">
          <cell r="B31" t="str">
            <v>   b) Prestazioni ambulatoriali e diagnostiche</v>
          </cell>
          <cell r="C31">
            <v>-83871511000</v>
          </cell>
          <cell r="D31">
            <v>60547000000</v>
          </cell>
          <cell r="E31">
            <v>-23324511000</v>
          </cell>
          <cell r="F31">
            <v>0</v>
          </cell>
          <cell r="G31">
            <v>-23324511000</v>
          </cell>
        </row>
        <row r="32">
          <cell r="B32" t="str">
            <v>   c) Farmaceutica</v>
          </cell>
          <cell r="C32">
            <v>-222858745000</v>
          </cell>
          <cell r="E32">
            <v>-222858745000</v>
          </cell>
          <cell r="G32">
            <v>-222858745000</v>
          </cell>
        </row>
        <row r="33">
          <cell r="B33" t="str">
            <v>   d) Medicina di base</v>
          </cell>
          <cell r="C33">
            <v>-126906918293</v>
          </cell>
          <cell r="E33">
            <v>-126906918293</v>
          </cell>
          <cell r="G33">
            <v>-126906918293</v>
          </cell>
        </row>
        <row r="34">
          <cell r="B34" t="str">
            <v>   e) Altre convenzioni</v>
          </cell>
          <cell r="C34">
            <v>-123845866080</v>
          </cell>
          <cell r="E34">
            <v>-123845866080</v>
          </cell>
          <cell r="G34">
            <v>-123845866080</v>
          </cell>
        </row>
        <row r="35">
          <cell r="B35" t="str">
            <v>   f) Servizi appaltati</v>
          </cell>
          <cell r="C35">
            <v>-101556567055</v>
          </cell>
          <cell r="E35">
            <v>-101556567055</v>
          </cell>
          <cell r="G35">
            <v>-101556567055</v>
          </cell>
        </row>
        <row r="36">
          <cell r="B36" t="str">
            <v>   g) Manutenzioni</v>
          </cell>
          <cell r="C36">
            <v>-40784164670</v>
          </cell>
          <cell r="E36">
            <v>-40784164670</v>
          </cell>
          <cell r="G36">
            <v>-40784164670</v>
          </cell>
        </row>
        <row r="37">
          <cell r="B37" t="str">
            <v>   h) Utenze</v>
          </cell>
          <cell r="C37">
            <v>-38244679993</v>
          </cell>
          <cell r="E37">
            <v>-38244679993</v>
          </cell>
          <cell r="G37">
            <v>-38244679993</v>
          </cell>
        </row>
        <row r="38">
          <cell r="B38" t="str">
            <v>   i) Rimborsi-assegni, contributi e altri servizi</v>
          </cell>
          <cell r="C38">
            <v>-22187518886</v>
          </cell>
          <cell r="E38">
            <v>-22187518886</v>
          </cell>
          <cell r="G38">
            <v>-22187518886</v>
          </cell>
        </row>
        <row r="39">
          <cell r="A39">
            <v>3</v>
          </cell>
          <cell r="B39" t="str">
            <v>Godimento di beni di terzi</v>
          </cell>
          <cell r="C39">
            <v>-10264289560</v>
          </cell>
          <cell r="E39">
            <v>-10264289560</v>
          </cell>
          <cell r="G39">
            <v>-10264289560</v>
          </cell>
        </row>
        <row r="40">
          <cell r="A40">
            <v>4</v>
          </cell>
          <cell r="B40" t="str">
            <v>Costi del personale</v>
          </cell>
          <cell r="G40">
            <v>0</v>
          </cell>
        </row>
        <row r="41">
          <cell r="B41" t="str">
            <v>   a) Personale sanitario</v>
          </cell>
          <cell r="C41">
            <v>-705679252638</v>
          </cell>
          <cell r="E41">
            <v>-705679252638</v>
          </cell>
          <cell r="G41">
            <v>-705679252638</v>
          </cell>
        </row>
        <row r="42">
          <cell r="B42" t="str">
            <v>   b) Personale professionale</v>
          </cell>
          <cell r="C42">
            <v>-3915943782</v>
          </cell>
          <cell r="E42">
            <v>-3915943782</v>
          </cell>
          <cell r="G42">
            <v>-3915943782</v>
          </cell>
        </row>
        <row r="43">
          <cell r="B43" t="str">
            <v>   c) Personale tecnico</v>
          </cell>
          <cell r="C43">
            <v>-146657617706</v>
          </cell>
          <cell r="E43">
            <v>-146657617706</v>
          </cell>
          <cell r="G43">
            <v>-146657617706</v>
          </cell>
        </row>
        <row r="44">
          <cell r="B44" t="str">
            <v>   d) Personale amministrativo</v>
          </cell>
          <cell r="C44">
            <v>-58867068100</v>
          </cell>
          <cell r="E44">
            <v>-58867068100</v>
          </cell>
          <cell r="G44">
            <v>-58867068100</v>
          </cell>
        </row>
        <row r="45">
          <cell r="B45" t="str">
            <v>   e) Altri costi del personale</v>
          </cell>
          <cell r="C45">
            <v>-249161012596</v>
          </cell>
          <cell r="E45">
            <v>-249161012596</v>
          </cell>
          <cell r="G45">
            <v>-249161012596</v>
          </cell>
        </row>
        <row r="46">
          <cell r="A46">
            <v>5</v>
          </cell>
          <cell r="B46" t="str">
            <v>Costi generali ed oneri diversi di gestione</v>
          </cell>
          <cell r="C46">
            <v>-27569361992</v>
          </cell>
          <cell r="E46">
            <v>-27569361992</v>
          </cell>
          <cell r="G46">
            <v>-27569361992</v>
          </cell>
        </row>
        <row r="47">
          <cell r="A47">
            <v>6</v>
          </cell>
          <cell r="B47" t="str">
            <v>Ammortamenti e svalutazioni</v>
          </cell>
          <cell r="G47">
            <v>0</v>
          </cell>
        </row>
        <row r="48">
          <cell r="B48" t="str">
            <v>   a) Ammortamento delle immobilizzazioni immateriali</v>
          </cell>
          <cell r="C48">
            <v>0</v>
          </cell>
          <cell r="E48">
            <v>0</v>
          </cell>
          <cell r="G48">
            <v>0</v>
          </cell>
        </row>
        <row r="49">
          <cell r="B49" t="str">
            <v>   b) Ammortamento delle immobilizzazioni materiali</v>
          </cell>
          <cell r="C49">
            <v>0</v>
          </cell>
          <cell r="E49">
            <v>0</v>
          </cell>
          <cell r="G49">
            <v>0</v>
          </cell>
        </row>
        <row r="50">
          <cell r="B50" t="str">
            <v>   c) Altre svalutazioni delle immobilizzazioni</v>
          </cell>
          <cell r="C50">
            <v>0</v>
          </cell>
          <cell r="E50">
            <v>0</v>
          </cell>
          <cell r="G50">
            <v>0</v>
          </cell>
        </row>
        <row r="51">
          <cell r="B51" t="str">
            <v>   d) Svalutazione dei crediti e delle disponibilità liquide</v>
          </cell>
          <cell r="C51">
            <v>0</v>
          </cell>
          <cell r="E51">
            <v>0</v>
          </cell>
          <cell r="G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E52">
            <v>0</v>
          </cell>
          <cell r="G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-218690508</v>
          </cell>
          <cell r="E53">
            <v>-218690508</v>
          </cell>
          <cell r="G53">
            <v>-218690508</v>
          </cell>
        </row>
        <row r="54">
          <cell r="A54">
            <v>9</v>
          </cell>
          <cell r="B54" t="str">
            <v>Altri accantonamenti</v>
          </cell>
          <cell r="C54">
            <v>-910000000</v>
          </cell>
          <cell r="E54">
            <v>-910000000</v>
          </cell>
          <cell r="G54">
            <v>-910000000</v>
          </cell>
        </row>
        <row r="56">
          <cell r="B56" t="str">
            <v>TOTALE COSTI DELLA PRODUZIONE </v>
          </cell>
          <cell r="C56">
            <v>-2897276035339</v>
          </cell>
          <cell r="D56">
            <v>537532000000</v>
          </cell>
          <cell r="E56">
            <v>-2359744035339</v>
          </cell>
          <cell r="F56">
            <v>0</v>
          </cell>
          <cell r="G56">
            <v>-2359744035339</v>
          </cell>
        </row>
        <row r="58">
          <cell r="B58" t="str">
            <v>DIFFERENZA TRA VALORE E COSTI DELLA PRODUZ.</v>
          </cell>
          <cell r="C58">
            <v>472304614</v>
          </cell>
          <cell r="D58">
            <v>0</v>
          </cell>
          <cell r="E58">
            <v>472304614</v>
          </cell>
          <cell r="F58">
            <v>-2000000000</v>
          </cell>
          <cell r="G58">
            <v>-1527695386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259000000</v>
          </cell>
          <cell r="E62">
            <v>259000000</v>
          </cell>
          <cell r="G62">
            <v>259000000</v>
          </cell>
        </row>
        <row r="63">
          <cell r="A63">
            <v>2</v>
          </cell>
          <cell r="B63" t="str">
            <v>Oneri</v>
          </cell>
          <cell r="C63">
            <v>-731202270</v>
          </cell>
          <cell r="E63">
            <v>-731202270</v>
          </cell>
          <cell r="G63">
            <v>-731202270</v>
          </cell>
        </row>
        <row r="65">
          <cell r="B65" t="str">
            <v>TOTALE PROVENTI E ONERI FINANZIARI</v>
          </cell>
          <cell r="C65">
            <v>-472202270</v>
          </cell>
          <cell r="D65">
            <v>0</v>
          </cell>
          <cell r="E65">
            <v>-472202270</v>
          </cell>
          <cell r="F65">
            <v>0</v>
          </cell>
          <cell r="G65">
            <v>-472202270</v>
          </cell>
        </row>
        <row r="67">
          <cell r="B67" t="str">
            <v>RISULTATO PRIMA DELLE IMPOSTE </v>
          </cell>
          <cell r="C67">
            <v>102344</v>
          </cell>
          <cell r="D67">
            <v>0</v>
          </cell>
          <cell r="E67">
            <v>102344</v>
          </cell>
          <cell r="F67">
            <v>-2000000000</v>
          </cell>
          <cell r="G67">
            <v>-1999897656</v>
          </cell>
        </row>
        <row r="69">
          <cell r="B69" t="str">
            <v>Imposte sul reddito dell'esercizio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</row>
        <row r="72">
          <cell r="B72" t="str">
            <v>UTILE (PERDITA) DELL'ESERCIZIO</v>
          </cell>
          <cell r="C72">
            <v>102344</v>
          </cell>
          <cell r="D72">
            <v>0</v>
          </cell>
          <cell r="E72">
            <v>102344</v>
          </cell>
          <cell r="F72">
            <v>-2000000000</v>
          </cell>
          <cell r="G72">
            <v>-1999897656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</sheetNames>
    <sheetDataSet>
      <sheetData sheetId="0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4"/>
      <sheetName val="Alimentazione_CE012"/>
      <sheetName val="AOTS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.E. preventivo"/>
      <sheetName val="Alimentazione"/>
      <sheetName val="immob."/>
      <sheetName val="Deb vs forn."/>
      <sheetName val="ratei e risconti"/>
      <sheetName val="fondi"/>
      <sheetName val="patrim.nett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Alimentazione"/>
      <sheetName val="C.E. preventivo"/>
      <sheetName val="risorse umane"/>
      <sheetName val="ricavi da prestazioni"/>
      <sheetName val="tetti ricovero"/>
      <sheetName val="tetti ambul"/>
      <sheetName val="contributi"/>
      <sheetName val="rinnovi contratt."/>
      <sheetName val="C_E__preventivo1"/>
      <sheetName val="risorse_umane1"/>
      <sheetName val="ricavi_da_prestazioni1"/>
      <sheetName val="tetti_ricovero1"/>
      <sheetName val="tetti_ambul1"/>
      <sheetName val="rinnovi_contratt_1"/>
      <sheetName val="C_E__preventivo"/>
      <sheetName val="risorse_umane"/>
      <sheetName val="ricavi_da_prestazioni"/>
      <sheetName val="tetti_ricovero"/>
      <sheetName val="tetti_ambul"/>
      <sheetName val="rinnovi_contratt_"/>
      <sheetName val="Alim_C_E_"/>
      <sheetName val="C_E__preventivo2"/>
      <sheetName val="risorse_umane2"/>
      <sheetName val="ricavi_da_prestazioni2"/>
      <sheetName val="tetti_ricovero2"/>
      <sheetName val="tetti_ambul2"/>
      <sheetName val="rinnovi_contratt_2"/>
      <sheetName val="C_E__preventivo3"/>
      <sheetName val="risorse_umane3"/>
      <sheetName val="ricavi_da_prestazioni3"/>
      <sheetName val="tetti_ricovero3"/>
      <sheetName val="tetti_ambul3"/>
      <sheetName val="rinnovi_contratt_3"/>
      <sheetName val="Alimentazione_CE012"/>
      <sheetName val="C_E__preventivo4"/>
      <sheetName val="risorse_umane4"/>
      <sheetName val="ricavi_da_prestazioni4"/>
      <sheetName val="tetti_ricovero4"/>
      <sheetName val="tetti_ambul4"/>
      <sheetName val="rinnovi_contratt_4"/>
      <sheetName val="C_E__preventivo5"/>
      <sheetName val="risorse_umane5"/>
      <sheetName val="ricavi_da_prestazioni5"/>
      <sheetName val="tetti_ricovero5"/>
      <sheetName val="tetti_ambul5"/>
      <sheetName val="rinnovi_contratt_5"/>
    </sheetNames>
    <sheetDataSet>
      <sheetData sheetId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.E minist.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  <sheetName val="Previsione_amm_ti3"/>
      <sheetName val="immobilizz_3"/>
      <sheetName val="Alim_C_E_3"/>
      <sheetName val="Alim_S_P_6"/>
      <sheetName val="Schema_C_E_3"/>
      <sheetName val="Schema_S_P_3"/>
      <sheetName val="Alim_S_P_7"/>
      <sheetName val="Alimentazione_CE012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Alim C.E."/>
      <sheetName val="CE"/>
      <sheetName val="Schema C.E."/>
      <sheetName val="Schema C.E. in Euro"/>
      <sheetName val="tab.1 contributi"/>
      <sheetName val="Alim C_E_"/>
      <sheetName val="Alim. ASS 5"/>
      <sheetName val="Alim_C_E_2"/>
      <sheetName val="Schema_C_E_1"/>
      <sheetName val="Schema_C_E__in_Euro1"/>
      <sheetName val="tab_1_contributi1"/>
      <sheetName val="Alim_C_E_3"/>
      <sheetName val="Alim__ASS_51"/>
      <sheetName val="Alim_C_E_"/>
      <sheetName val="Schema_C_E_"/>
      <sheetName val="Schema_C_E__in_Euro"/>
      <sheetName val="tab_1_contributi"/>
      <sheetName val="Alim_C_E_1"/>
      <sheetName val="Alim__ASS_5"/>
      <sheetName val="Alim_C_E_4"/>
      <sheetName val="Schema_C_E_2"/>
      <sheetName val="Schema_C_E__in_Euro2"/>
      <sheetName val="tab_1_contributi2"/>
      <sheetName val="Alim_C_E_5"/>
      <sheetName val="Alim__ASS_52"/>
      <sheetName val="Alim_C_E_6"/>
      <sheetName val="Schema_C_E_3"/>
      <sheetName val="Schema_C_E__in_Euro3"/>
      <sheetName val="tab_1_contributi3"/>
      <sheetName val="Alim_C_E_7"/>
      <sheetName val="Alim__ASS_53"/>
      <sheetName val="Alim_C_E_8"/>
      <sheetName val="Schema_C_E_4"/>
      <sheetName val="Schema_C_E__in_Euro4"/>
      <sheetName val="tab_1_contributi4"/>
      <sheetName val="Alim_C_E_9"/>
      <sheetName val="Alim__ASS_54"/>
      <sheetName val="Alim_C_E_10"/>
      <sheetName val="Schema_C_E_5"/>
      <sheetName val="Schema_C_E__in_Euro5"/>
      <sheetName val="tab_1_contributi5"/>
      <sheetName val="Alim_C_E_11"/>
      <sheetName val="Alim__ASS_55"/>
      <sheetName val="Alim_C_E_12"/>
      <sheetName val="Schema_C_E_6"/>
      <sheetName val="Schema_C_E__in_Euro6"/>
      <sheetName val="tab_1_contributi6"/>
      <sheetName val="Alim_C_E_13"/>
      <sheetName val="Alim__ASS_56"/>
      <sheetName val="Alim_C_E_14"/>
      <sheetName val="Schema_C_E_7"/>
      <sheetName val="Schema_C_E__in_Euro7"/>
      <sheetName val="tab_1_contributi7"/>
      <sheetName val="Alim_C_E_15"/>
      <sheetName val="Alim__ASS_57"/>
    </sheetNames>
    <sheetDataSet>
      <sheetData sheetId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ILANCIO SSR 99"/>
      <sheetName val="BILANCIO SSR 2000"/>
      <sheetName val="RICOVERI INFRAGRUPPO"/>
      <sheetName val="PREST. AMBULAT.  INFRAGRUPPO"/>
      <sheetName val="rettifiche di eliminaz.'99"/>
      <sheetName val="rettifiche di eliminaz.2000"/>
      <sheetName val="variazioni '99"/>
      <sheetName val="variazioni 2000"/>
      <sheetName val="RICONCILIAZ. 1999"/>
      <sheetName val="RICONCILIAZ. 2000"/>
      <sheetName val="CONTRIB. REGIONALI 1999"/>
      <sheetName val="CONTRIB. REGIONALI 2000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nd.liquidità"/>
      <sheetName val="Alim C.E."/>
      <sheetName val="Schema C.E."/>
      <sheetName val="Schema C.E. in Euro"/>
      <sheetName val="contributi effettivi"/>
      <sheetName val="contributo straordinario"/>
      <sheetName val="fondi 2002"/>
      <sheetName val="pers.2002"/>
      <sheetName val="irap "/>
      <sheetName val="Acc.to rinnovi contrattuali"/>
      <sheetName val="Schema ROS"/>
      <sheetName val="ricavi da prestazioni"/>
      <sheetName val="costi per prestazioni"/>
      <sheetName val="tetti ricovero"/>
      <sheetName val="tetti ambulatoriali 1 "/>
      <sheetName val="tetti ambulatoriali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Alim C.E."/>
      <sheetName val="Alim S.P."/>
    </sheetNames>
    <sheetDataSet>
      <sheetData sheetId="0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Alim_S_P_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TOTALE COND.APPL. 2004"/>
      <sheetName val="COMPARA 2003-2004 (2)"/>
      <sheetName val="COMPARA 2003-2004"/>
      <sheetName val="A0-AnagrafeSan.-Cond.SISR-2004"/>
      <sheetName val="B0-Er.Serv.San.-dettaglio"/>
      <sheetName val="C0-Sist.Ammin.-Cond.SISR-2004"/>
      <sheetName val="D0-Scamb.Inform.-Cond.SISR-2004"/>
      <sheetName val="E0-Sist.Governo-Cond.SISR-2004"/>
      <sheetName val="Formule"/>
      <sheetName val="nuovi servizi"/>
      <sheetName val="TOTALE_COND_APPL__2004"/>
      <sheetName val="COMPARA_2003-2004_(2)"/>
      <sheetName val="COMPARA_2003-2004"/>
      <sheetName val="A0-AnagrafeSan_-Cond_SISR-2004"/>
      <sheetName val="B0-Er_Serv_San_-dettaglio"/>
      <sheetName val="C0-Sist_Ammin_-Cond_SISR-2004"/>
      <sheetName val="D0-Scamb_Inform_-Cond_SISR-2004"/>
      <sheetName val="E0-Sist_Governo-Cond_SISR-2004"/>
      <sheetName val="nuovi_servizi"/>
      <sheetName val="TOTALE_COND_APPL__20041"/>
      <sheetName val="COMPARA_2003-2004_(2)1"/>
      <sheetName val="COMPARA_2003-20041"/>
      <sheetName val="A0-AnagrafeSan_-Cond_SISR-20041"/>
      <sheetName val="B0-Er_Serv_San_-dettaglio1"/>
      <sheetName val="C0-Sist_Ammin_-Cond_SISR-20041"/>
      <sheetName val="D0-Scamb_Inform_-Cond_SISR-2001"/>
      <sheetName val="E0-Sist_Governo-Cond_SISR-20041"/>
      <sheetName val="nuovi_servizi1"/>
      <sheetName val="TOTALE_COND_APPL__20042"/>
      <sheetName val="COMPARA_2003-2004_(2)2"/>
      <sheetName val="COMPARA_2003-20042"/>
      <sheetName val="A0-AnagrafeSan_-Cond_SISR-20042"/>
      <sheetName val="B0-Er_Serv_San_-dettaglio2"/>
      <sheetName val="C0-Sist_Ammin_-Cond_SISR-20042"/>
      <sheetName val="D0-Scamb_Inform_-Cond_SISR-2002"/>
      <sheetName val="E0-Sist_Governo-Cond_SISR-20042"/>
      <sheetName val="nuovi_servizi2"/>
      <sheetName val="TOTALE_COND_APPL__20043"/>
      <sheetName val="COMPARA_2003-2004_(2)3"/>
      <sheetName val="COMPARA_2003-20043"/>
      <sheetName val="A0-AnagrafeSan_-Cond_SISR-20043"/>
      <sheetName val="B0-Er_Serv_San_-dettaglio3"/>
      <sheetName val="C0-Sist_Ammin_-Cond_SISR-20043"/>
      <sheetName val="D0-Scamb_Inform_-Cond_SISR-2003"/>
      <sheetName val="E0-Sist_Governo-Cond_SISR-20043"/>
      <sheetName val="nuovi_servizi3"/>
    </sheetNames>
    <sheetDataSet>
      <sheetData sheetId="6">
        <row r="31">
          <cell r="W31">
            <v>0.1</v>
          </cell>
        </row>
        <row r="32">
          <cell r="W32">
            <v>65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E0-Sist.Governo-Cond.SISR-2004"/>
      <sheetName val="E0-Cond.SISR-2004_Variazione"/>
      <sheetName val="E0-Cond.SISR-2004_Aziende"/>
      <sheetName val="E0-Cond.SISR-2004_ASS1"/>
      <sheetName val="E0-Cond.SISR-2004_ASS2"/>
      <sheetName val="E0-Cond.SISR-2004_ASS3"/>
      <sheetName val="E0-Cond.SISR-2004_ASS4"/>
      <sheetName val="E0-Cond.SISR-2004_ASS5"/>
      <sheetName val="E0-Cond.SISR-2004_ASS6"/>
      <sheetName val="E0-Cond.SISR-2004_AOTS"/>
      <sheetName val="E0-Cond.SISR-2004_AOUD"/>
      <sheetName val="E0-Cond.SISR-2004_AOPN"/>
      <sheetName val="E0-Cond.SISR-2004_BURLO"/>
      <sheetName val="E0-Cond.SISR-2004_CRO"/>
      <sheetName val="E0-Cond.SISR-2004_POL.UD"/>
      <sheetName val="E0-Cond.SISR-2004_AG.REG.SAN."/>
      <sheetName val="E0-Cond.SISR-2004_DIR.REG.SAN."/>
      <sheetName val="E0-Sist_Governo-Cond_SISR-2004"/>
      <sheetName val="E0-Cond_SISR-2004_Variazione"/>
      <sheetName val="E0-Cond_SISR-2004_Aziende"/>
      <sheetName val="E0-Cond_SISR-2004_ASS1"/>
      <sheetName val="E0-Cond_SISR-2004_ASS2"/>
      <sheetName val="E0-Cond_SISR-2004_ASS3"/>
      <sheetName val="E0-Cond_SISR-2004_ASS4"/>
      <sheetName val="E0-Cond_SISR-2004_ASS5"/>
      <sheetName val="E0-Cond_SISR-2004_ASS6"/>
      <sheetName val="E0-Cond_SISR-2004_AOTS"/>
      <sheetName val="E0-Cond_SISR-2004_AOUD"/>
      <sheetName val="E0-Cond_SISR-2004_AOPN"/>
      <sheetName val="E0-Cond_SISR-2004_BURLO"/>
      <sheetName val="E0-Cond_SISR-2004_CRO"/>
      <sheetName val="E0-Cond_SISR-2004_POL_UD"/>
      <sheetName val="E0-Cond_SISR-2004_AG_REG_SAN_"/>
      <sheetName val="E0-Cond_SISR-2004_DIR_REG_SAN_"/>
      <sheetName val="E0-Sist_Governo-Cond_SISR-20041"/>
      <sheetName val="E0-Cond_SISR-2004_Variazione1"/>
      <sheetName val="E0-Cond_SISR-2004_Aziende1"/>
      <sheetName val="E0-Cond_SISR-2004_ASS11"/>
      <sheetName val="E0-Cond_SISR-2004_ASS21"/>
      <sheetName val="E0-Cond_SISR-2004_ASS31"/>
      <sheetName val="E0-Cond_SISR-2004_ASS41"/>
      <sheetName val="E0-Cond_SISR-2004_ASS51"/>
      <sheetName val="E0-Cond_SISR-2004_ASS61"/>
      <sheetName val="E0-Cond_SISR-2004_AOTS1"/>
      <sheetName val="E0-Cond_SISR-2004_AOUD1"/>
      <sheetName val="E0-Cond_SISR-2004_AOPN1"/>
      <sheetName val="E0-Cond_SISR-2004_BURLO1"/>
      <sheetName val="E0-Cond_SISR-2004_CRO1"/>
      <sheetName val="E0-Cond_SISR-2004_POL_UD1"/>
      <sheetName val="E0-Cond_SISR-2004_AG_REG_SAN_1"/>
      <sheetName val="E0-Cond_SISR-2004_DIR_REG_SAN_1"/>
      <sheetName val="E0-Sist_Governo-Cond_SISR-20042"/>
      <sheetName val="E0-Cond_SISR-2004_Variazione2"/>
      <sheetName val="E0-Cond_SISR-2004_Aziende2"/>
      <sheetName val="E0-Cond_SISR-2004_ASS12"/>
      <sheetName val="E0-Cond_SISR-2004_ASS22"/>
      <sheetName val="E0-Cond_SISR-2004_ASS32"/>
      <sheetName val="E0-Cond_SISR-2004_ASS42"/>
      <sheetName val="E0-Cond_SISR-2004_ASS52"/>
      <sheetName val="E0-Cond_SISR-2004_ASS62"/>
      <sheetName val="E0-Cond_SISR-2004_AOTS2"/>
      <sheetName val="E0-Cond_SISR-2004_AOUD2"/>
      <sheetName val="E0-Cond_SISR-2004_AOPN2"/>
      <sheetName val="E0-Cond_SISR-2004_BURLO2"/>
      <sheetName val="E0-Cond_SISR-2004_CRO2"/>
      <sheetName val="E0-Cond_SISR-2004_POL_UD2"/>
      <sheetName val="E0-Cond_SISR-2004_AG_REG_SAN_2"/>
      <sheetName val="E0-Cond_SISR-2004_DIR_REG_SAN_2"/>
      <sheetName val="E0-Sist_Governo-Cond_SISR-20043"/>
      <sheetName val="E0-Cond_SISR-2004_Variazione3"/>
      <sheetName val="E0-Cond_SISR-2004_Aziende3"/>
      <sheetName val="E0-Cond_SISR-2004_ASS13"/>
      <sheetName val="E0-Cond_SISR-2004_ASS23"/>
      <sheetName val="E0-Cond_SISR-2004_ASS33"/>
      <sheetName val="E0-Cond_SISR-2004_ASS43"/>
      <sheetName val="E0-Cond_SISR-2004_ASS53"/>
      <sheetName val="E0-Cond_SISR-2004_ASS63"/>
      <sheetName val="E0-Cond_SISR-2004_AOTS3"/>
      <sheetName val="E0-Cond_SISR-2004_AOUD3"/>
      <sheetName val="E0-Cond_SISR-2004_AOPN3"/>
      <sheetName val="E0-Cond_SISR-2004_BURLO3"/>
      <sheetName val="E0-Cond_SISR-2004_CRO3"/>
      <sheetName val="E0-Cond_SISR-2004_POL_UD3"/>
      <sheetName val="E0-Cond_SISR-2004_AG_REG_SAN_3"/>
      <sheetName val="E0-Cond_SISR-2004_DIR_REG_SAN_3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  <sheetName val="Consolidato_19991"/>
      <sheetName val="BILANCIO_DEL_SSR1"/>
      <sheetName val="RICOVERI_INFRAGRUPPO1"/>
      <sheetName val="PREST__AMBULAT___INFRAGRUPPO1"/>
      <sheetName val="nuovi_tetti_ricoveroASS1_AO_TS1"/>
      <sheetName val="quote_non_rip__e_integr_1"/>
      <sheetName val="nuovi_tetti_ricovero1"/>
      <sheetName val="nuovi_tetti_ricovero_(2)1"/>
      <sheetName val="nuovi_tetti_ambulatoriale1"/>
      <sheetName val="nuovi_tetti_ambulatoriale_(2)1"/>
      <sheetName val="rettifiche_di_eliminaz_'991"/>
      <sheetName val="variazioni_'991"/>
      <sheetName val="PREST__AMM&amp;GEST_INFRAGRUPPO1"/>
      <sheetName val="PERSONALE_COM_1"/>
      <sheetName val="ALTRE_VOCI1"/>
      <sheetName val="MOBILITA'_EXTRAREGIONALE1"/>
      <sheetName val="RICONCILIAZ_1"/>
      <sheetName val="CONTRIB__REGIONALI1"/>
      <sheetName val="erogazioni_REGIONALI1"/>
      <sheetName val="erogazione_mobiltà_calcoli1"/>
      <sheetName val="erogazione_mobilità_prospetto1"/>
      <sheetName val="Consolidato_1999"/>
      <sheetName val="BILANCIO_DEL_SSR"/>
      <sheetName val="RICOVERI_INFRAGRUPPO"/>
      <sheetName val="PREST__AMBULAT___INFRAGRUPPO"/>
      <sheetName val="nuovi_tetti_ricoveroASS1_AO_TS"/>
      <sheetName val="quote_non_rip__e_integr_"/>
      <sheetName val="nuovi_tetti_ricovero"/>
      <sheetName val="nuovi_tetti_ricovero_(2)"/>
      <sheetName val="nuovi_tetti_ambulatoriale"/>
      <sheetName val="nuovi_tetti_ambulatoriale_(2)"/>
      <sheetName val="rettifiche_di_eliminaz_'99"/>
      <sheetName val="variazioni_'99"/>
      <sheetName val="PREST__AMM&amp;GEST_INFRAGRUPPO"/>
      <sheetName val="PERSONALE_COM_"/>
      <sheetName val="ALTRE_VOCI"/>
      <sheetName val="MOBILITA'_EXTRAREGIONALE"/>
      <sheetName val="RICONCILIAZ_"/>
      <sheetName val="CONTRIB__REGIONALI"/>
      <sheetName val="erogazioni_REGIONALI"/>
      <sheetName val="erogazione_mobiltà_calcoli"/>
      <sheetName val="erogazione_mobilità_prospetto"/>
      <sheetName val="Consolidato_19992"/>
      <sheetName val="BILANCIO_DEL_SSR2"/>
      <sheetName val="RICOVERI_INFRAGRUPPO2"/>
      <sheetName val="PREST__AMBULAT___INFRAGRUPPO2"/>
      <sheetName val="nuovi_tetti_ricoveroASS1_AO_TS2"/>
      <sheetName val="quote_non_rip__e_integr_2"/>
      <sheetName val="nuovi_tetti_ricovero2"/>
      <sheetName val="nuovi_tetti_ricovero_(2)2"/>
      <sheetName val="nuovi_tetti_ambulatoriale2"/>
      <sheetName val="nuovi_tetti_ambulatoriale_(2)2"/>
      <sheetName val="rettifiche_di_eliminaz_'992"/>
      <sheetName val="variazioni_'992"/>
      <sheetName val="PREST__AMM&amp;GEST_INFRAGRUPPO2"/>
      <sheetName val="PERSONALE_COM_2"/>
      <sheetName val="ALTRE_VOCI2"/>
      <sheetName val="MOBILITA'_EXTRAREGIONALE2"/>
      <sheetName val="RICONCILIAZ_2"/>
      <sheetName val="CONTRIB__REGIONALI2"/>
      <sheetName val="erogazioni_REGIONALI2"/>
      <sheetName val="erogazione_mobiltà_calcoli2"/>
      <sheetName val="erogazione_mobilità_prospetto2"/>
      <sheetName val="Consolidato_19993"/>
      <sheetName val="BILANCIO_DEL_SSR3"/>
      <sheetName val="RICOVERI_INFRAGRUPPO3"/>
      <sheetName val="PREST__AMBULAT___INFRAGRUPPO3"/>
      <sheetName val="nuovi_tetti_ricoveroASS1_AO_TS3"/>
      <sheetName val="quote_non_rip__e_integr_3"/>
      <sheetName val="nuovi_tetti_ricovero3"/>
      <sheetName val="nuovi_tetti_ricovero_(2)3"/>
      <sheetName val="nuovi_tetti_ambulatoriale3"/>
      <sheetName val="nuovi_tetti_ambulatoriale_(2)3"/>
      <sheetName val="rettifiche_di_eliminaz_'993"/>
      <sheetName val="variazioni_'993"/>
      <sheetName val="PREST__AMM&amp;GEST_INFRAGRUPPO3"/>
      <sheetName val="PERSONALE_COM_3"/>
      <sheetName val="ALTRE_VOCI3"/>
      <sheetName val="MOBILITA'_EXTRAREGIONALE3"/>
      <sheetName val="RICONCILIAZ_3"/>
      <sheetName val="CONTRIB__REGIONALI3"/>
      <sheetName val="erogazioni_REGIONALI3"/>
      <sheetName val="erogazione_mobiltà_calcoli3"/>
      <sheetName val="erogazione_mobilità_prospetto3"/>
      <sheetName val="Alimentazione"/>
      <sheetName val="Consolidato_19994"/>
      <sheetName val="BILANCIO_DEL_SSR4"/>
      <sheetName val="RICOVERI_INFRAGRUPPO4"/>
      <sheetName val="PREST__AMBULAT___INFRAGRUPPO4"/>
      <sheetName val="nuovi_tetti_ricoveroASS1_AO_TS4"/>
      <sheetName val="quote_non_rip__e_integr_4"/>
      <sheetName val="nuovi_tetti_ricovero4"/>
      <sheetName val="nuovi_tetti_ricovero_(2)4"/>
      <sheetName val="nuovi_tetti_ambulatoriale4"/>
      <sheetName val="nuovi_tetti_ambulatoriale_(2)4"/>
      <sheetName val="rettifiche_di_eliminaz_'994"/>
      <sheetName val="variazioni_'994"/>
      <sheetName val="PREST__AMM&amp;GEST_INFRAGRUPPO4"/>
      <sheetName val="PERSONALE_COM_4"/>
      <sheetName val="ALTRE_VOCI4"/>
      <sheetName val="MOBILITA'_EXTRAREGIONALE4"/>
      <sheetName val="RICONCILIAZ_4"/>
      <sheetName val="CONTRIB__REGIONALI4"/>
      <sheetName val="erogazioni_REGIONALI4"/>
      <sheetName val="erogazione_mobiltà_calcoli4"/>
      <sheetName val="erogazione_mobilità_prospetto4"/>
      <sheetName val="Consolidato_19995"/>
      <sheetName val="BILANCIO_DEL_SSR5"/>
      <sheetName val="RICOVERI_INFRAGRUPPO5"/>
      <sheetName val="PREST__AMBULAT___INFRAGRUPPO5"/>
      <sheetName val="nuovi_tetti_ricoveroASS1_AO_TS5"/>
      <sheetName val="quote_non_rip__e_integr_5"/>
      <sheetName val="nuovi_tetti_ricovero5"/>
      <sheetName val="nuovi_tetti_ricovero_(2)5"/>
      <sheetName val="nuovi_tetti_ambulatoriale5"/>
      <sheetName val="nuovi_tetti_ambulatoriale_(2)5"/>
      <sheetName val="rettifiche_di_eliminaz_'995"/>
      <sheetName val="variazioni_'995"/>
      <sheetName val="PREST__AMM&amp;GEST_INFRAGRUPPO5"/>
      <sheetName val="PERSONALE_COM_5"/>
      <sheetName val="ALTRE_VOCI5"/>
      <sheetName val="MOBILITA'_EXTRAREGIONALE5"/>
      <sheetName val="RICONCILIAZ_5"/>
      <sheetName val="CONTRIB__REGIONALI5"/>
      <sheetName val="erogazioni_REGIONALI5"/>
      <sheetName val="erogazione_mobiltà_calcoli5"/>
      <sheetName val="erogazione_mobilità_prospetto5"/>
    </sheetNames>
    <sheetDataSet>
      <sheetData sheetId="3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>Ricavi per altre prestazioni </v>
          </cell>
          <cell r="C15">
            <v>0</v>
          </cell>
          <cell r="D15">
            <v>0</v>
          </cell>
        </row>
        <row r="16">
          <cell r="B16" t="str">
            <v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>   a) Sanitari</v>
          </cell>
          <cell r="C27">
            <v>-44500000000</v>
          </cell>
          <cell r="D27">
            <v>-44400000000</v>
          </cell>
        </row>
        <row r="28">
          <cell r="B28" t="str">
            <v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>   a) Prestazioni in regime di ricovero</v>
          </cell>
          <cell r="C30">
            <v>0</v>
          </cell>
          <cell r="D30">
            <v>0</v>
          </cell>
        </row>
        <row r="31">
          <cell r="B31" t="str">
            <v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>   c) Farmaceutica</v>
          </cell>
          <cell r="C32">
            <v>0</v>
          </cell>
          <cell r="D32">
            <v>0</v>
          </cell>
        </row>
        <row r="33">
          <cell r="B33" t="str">
            <v>   d) Medicina di base</v>
          </cell>
          <cell r="C33">
            <v>0</v>
          </cell>
          <cell r="D33">
            <v>0</v>
          </cell>
        </row>
        <row r="34">
          <cell r="B34" t="str">
            <v>   e) Altre convenzioni</v>
          </cell>
          <cell r="C34">
            <v>-6000000</v>
          </cell>
          <cell r="D34">
            <v>-6000000</v>
          </cell>
        </row>
        <row r="35">
          <cell r="B35" t="str">
            <v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>   g) Manutenzioni</v>
          </cell>
          <cell r="C36">
            <v>-7800000000</v>
          </cell>
          <cell r="D36">
            <v>-8400000000</v>
          </cell>
        </row>
        <row r="37">
          <cell r="B37" t="str">
            <v>   h) Utenze</v>
          </cell>
          <cell r="C37">
            <v>-5000000000</v>
          </cell>
          <cell r="D37">
            <v>-4750000000</v>
          </cell>
        </row>
        <row r="38">
          <cell r="B38" t="str">
            <v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>   b) Personale professionale</v>
          </cell>
          <cell r="C42">
            <v>0</v>
          </cell>
          <cell r="D42">
            <v>-783000000</v>
          </cell>
        </row>
        <row r="43">
          <cell r="B43" t="str">
            <v>   c) Personale tecnico</v>
          </cell>
          <cell r="C43">
            <v>0</v>
          </cell>
          <cell r="D43">
            <v>-36137000000</v>
          </cell>
        </row>
        <row r="44">
          <cell r="B44" t="str">
            <v>   d) Personale amministrativo</v>
          </cell>
          <cell r="C44">
            <v>0</v>
          </cell>
          <cell r="D44">
            <v>-10879000000</v>
          </cell>
        </row>
        <row r="45">
          <cell r="B45" t="str">
            <v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4.1 attraz"/>
      <sheetName val="4.2 fuga"/>
      <sheetName val="4.3 priv ric"/>
      <sheetName val="4.4 priv ambul"/>
      <sheetName val="5 conguaglio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E"/>
      <sheetName val="Alimentazione PdC"/>
      <sheetName val="contributi effettivi"/>
      <sheetName val="ricavi da prestazioni"/>
      <sheetName val="costi per prestazioni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BDG_tesoreria"/>
      <sheetName val="immob.precons.01"/>
      <sheetName val="fondi"/>
      <sheetName val="patrim.netto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E"/>
      <sheetName val="Alim CE"/>
      <sheetName val="contributi"/>
      <sheetName val="ricavi SSR"/>
      <sheetName val="costi SSR"/>
      <sheetName val="SP Attivo"/>
      <sheetName val="SP Passivo"/>
      <sheetName val="Alim SP"/>
      <sheetName val="CP"/>
      <sheetName val="LA"/>
      <sheetName val="Mod.LA-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1 (2)"/>
      <sheetName val="Foglio2"/>
      <sheetName val="Foglio3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#RIF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LANCIO SSR 99"/>
      <sheetName val="BILANCIO SSR 2000"/>
      <sheetName val="RICOVERI INFRAGRUPPO"/>
      <sheetName val="PREST. AMBULAT.  INFRAGRUPPO"/>
      <sheetName val="rettifiche di eliminaz.'99"/>
      <sheetName val="rettifiche di eliminaz.2000"/>
      <sheetName val="variazioni '99"/>
      <sheetName val="variazioni 2000"/>
      <sheetName val="RICONCILIAZ. 1999"/>
      <sheetName val="RICONCILIAZ. 2000"/>
      <sheetName val="CONTRIB. REGIONALI 1999"/>
      <sheetName val="CONTRIB. REGIONALI 2000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  <sheetName val="Consolidato_19991"/>
      <sheetName val="BILANCIO_DEL_SSR1"/>
      <sheetName val="RICOVERI_INFRAGRUPPO1"/>
      <sheetName val="PREST__AMBULAT___INFRAGRUPPO1"/>
      <sheetName val="nuovi_tetti_ricoveroASS1_AO_TS1"/>
      <sheetName val="quote_non_rip__e_integr_1"/>
      <sheetName val="nuovi_tetti_ricovero1"/>
      <sheetName val="nuovi_tetti_ricovero_(2)1"/>
      <sheetName val="nuovi_tetti_ambulatoriale1"/>
      <sheetName val="nuovi_tetti_ambulatoriale_(2)1"/>
      <sheetName val="rettifiche_di_eliminaz_'991"/>
      <sheetName val="variazioni_'991"/>
      <sheetName val="PREST__AMM&amp;GEST_INFRAGRUPPO1"/>
      <sheetName val="PERSONALE_COM_1"/>
      <sheetName val="ALTRE_VOCI1"/>
      <sheetName val="MOBILITA'_EXTRAREGIONALE1"/>
      <sheetName val="RICONCILIAZ_1"/>
      <sheetName val="CONTRIB__REGIONALI1"/>
      <sheetName val="erogazioni_REGIONALI1"/>
      <sheetName val="erogazione_mobiltà_calcoli1"/>
      <sheetName val="erogazione_mobilità_prospetto1"/>
      <sheetName val="Consolidato_1999"/>
      <sheetName val="BILANCIO_DEL_SSR"/>
      <sheetName val="RICOVERI_INFRAGRUPPO"/>
      <sheetName val="PREST__AMBULAT___INFRAGRUPPO"/>
      <sheetName val="nuovi_tetti_ricoveroASS1_AO_TS"/>
      <sheetName val="quote_non_rip__e_integr_"/>
      <sheetName val="nuovi_tetti_ricovero"/>
      <sheetName val="nuovi_tetti_ricovero_(2)"/>
      <sheetName val="nuovi_tetti_ambulatoriale"/>
      <sheetName val="nuovi_tetti_ambulatoriale_(2)"/>
      <sheetName val="rettifiche_di_eliminaz_'99"/>
      <sheetName val="variazioni_'99"/>
      <sheetName val="PREST__AMM&amp;GEST_INFRAGRUPPO"/>
      <sheetName val="PERSONALE_COM_"/>
      <sheetName val="ALTRE_VOCI"/>
      <sheetName val="MOBILITA'_EXTRAREGIONALE"/>
      <sheetName val="RICONCILIAZ_"/>
      <sheetName val="CONTRIB__REGIONALI"/>
      <sheetName val="erogazioni_REGIONALI"/>
      <sheetName val="erogazione_mobiltà_calcoli"/>
      <sheetName val="erogazione_mobilità_prospetto"/>
      <sheetName val="Consolidato_19992"/>
      <sheetName val="BILANCIO_DEL_SSR2"/>
      <sheetName val="RICOVERI_INFRAGRUPPO2"/>
      <sheetName val="PREST__AMBULAT___INFRAGRUPPO2"/>
      <sheetName val="nuovi_tetti_ricoveroASS1_AO_TS2"/>
      <sheetName val="quote_non_rip__e_integr_2"/>
      <sheetName val="nuovi_tetti_ricovero2"/>
      <sheetName val="nuovi_tetti_ricovero_(2)2"/>
      <sheetName val="nuovi_tetti_ambulatoriale2"/>
      <sheetName val="nuovi_tetti_ambulatoriale_(2)2"/>
      <sheetName val="rettifiche_di_eliminaz_'992"/>
      <sheetName val="variazioni_'992"/>
      <sheetName val="PREST__AMM&amp;GEST_INFRAGRUPPO2"/>
      <sheetName val="PERSONALE_COM_2"/>
      <sheetName val="ALTRE_VOCI2"/>
      <sheetName val="MOBILITA'_EXTRAREGIONALE2"/>
      <sheetName val="RICONCILIAZ_2"/>
      <sheetName val="CONTRIB__REGIONALI2"/>
      <sheetName val="erogazioni_REGIONALI2"/>
      <sheetName val="erogazione_mobiltà_calcoli2"/>
      <sheetName val="erogazione_mobilità_prospetto2"/>
      <sheetName val="Consolidato_19993"/>
      <sheetName val="BILANCIO_DEL_SSR3"/>
      <sheetName val="RICOVERI_INFRAGRUPPO3"/>
      <sheetName val="PREST__AMBULAT___INFRAGRUPPO3"/>
      <sheetName val="nuovi_tetti_ricoveroASS1_AO_TS3"/>
      <sheetName val="quote_non_rip__e_integr_3"/>
      <sheetName val="nuovi_tetti_ricovero3"/>
      <sheetName val="nuovi_tetti_ricovero_(2)3"/>
      <sheetName val="nuovi_tetti_ambulatoriale3"/>
      <sheetName val="nuovi_tetti_ambulatoriale_(2)3"/>
      <sheetName val="rettifiche_di_eliminaz_'993"/>
      <sheetName val="variazioni_'993"/>
      <sheetName val="PREST__AMM&amp;GEST_INFRAGRUPPO3"/>
      <sheetName val="PERSONALE_COM_3"/>
      <sheetName val="ALTRE_VOCI3"/>
      <sheetName val="MOBILITA'_EXTRAREGIONALE3"/>
      <sheetName val="RICONCILIAZ_3"/>
      <sheetName val="CONTRIB__REGIONALI3"/>
      <sheetName val="erogazioni_REGIONALI3"/>
      <sheetName val="erogazione_mobiltà_calcoli3"/>
      <sheetName val="erogazione_mobilità_prospetto3"/>
      <sheetName val="Consolidato_19994"/>
      <sheetName val="BILANCIO_DEL_SSR4"/>
      <sheetName val="RICOVERI_INFRAGRUPPO4"/>
      <sheetName val="PREST__AMBULAT___INFRAGRUPPO4"/>
      <sheetName val="nuovi_tetti_ricoveroASS1_AO_TS4"/>
      <sheetName val="quote_non_rip__e_integr_4"/>
      <sheetName val="nuovi_tetti_ricovero4"/>
      <sheetName val="nuovi_tetti_ricovero_(2)4"/>
      <sheetName val="nuovi_tetti_ambulatoriale4"/>
      <sheetName val="nuovi_tetti_ambulatoriale_(2)4"/>
      <sheetName val="rettifiche_di_eliminaz_'994"/>
      <sheetName val="variazioni_'994"/>
      <sheetName val="PREST__AMM&amp;GEST_INFRAGRUPPO4"/>
      <sheetName val="PERSONALE_COM_4"/>
      <sheetName val="ALTRE_VOCI4"/>
      <sheetName val="MOBILITA'_EXTRAREGIONALE4"/>
      <sheetName val="RICONCILIAZ_4"/>
      <sheetName val="CONTRIB__REGIONALI4"/>
      <sheetName val="erogazioni_REGIONALI4"/>
      <sheetName val="erogazione_mobiltà_calcoli4"/>
      <sheetName val="erogazione_mobilità_prospetto4"/>
      <sheetName val="Consolidato_19995"/>
      <sheetName val="BILANCIO_DEL_SSR5"/>
      <sheetName val="RICOVERI_INFRAGRUPPO5"/>
      <sheetName val="PREST__AMBULAT___INFRAGRUPPO5"/>
      <sheetName val="nuovi_tetti_ricoveroASS1_AO_TS5"/>
      <sheetName val="quote_non_rip__e_integr_5"/>
      <sheetName val="nuovi_tetti_ricovero5"/>
      <sheetName val="nuovi_tetti_ricovero_(2)5"/>
      <sheetName val="nuovi_tetti_ambulatoriale5"/>
      <sheetName val="nuovi_tetti_ambulatoriale_(2)5"/>
      <sheetName val="rettifiche_di_eliminaz_'995"/>
      <sheetName val="variazioni_'995"/>
      <sheetName val="PREST__AMM&amp;GEST_INFRAGRUPPO5"/>
      <sheetName val="PERSONALE_COM_5"/>
      <sheetName val="ALTRE_VOCI5"/>
      <sheetName val="MOBILITA'_EXTRAREGIONALE5"/>
      <sheetName val="RICONCILIAZ_5"/>
      <sheetName val="CONTRIB__REGIONALI5"/>
      <sheetName val="erogazioni_REGIONALI5"/>
      <sheetName val="erogazione_mobiltà_calcoli5"/>
      <sheetName val="erogazione_mobilità_prospetto5"/>
      <sheetName val="Consolidato_19996"/>
      <sheetName val="BILANCIO_DEL_SSR6"/>
      <sheetName val="RICOVERI_INFRAGRUPPO6"/>
      <sheetName val="PREST__AMBULAT___INFRAGRUPPO6"/>
      <sheetName val="nuovi_tetti_ricoveroASS1_AO_TS6"/>
      <sheetName val="quote_non_rip__e_integr_6"/>
      <sheetName val="nuovi_tetti_ricovero6"/>
      <sheetName val="nuovi_tetti_ricovero_(2)6"/>
      <sheetName val="nuovi_tetti_ambulatoriale6"/>
      <sheetName val="nuovi_tetti_ambulatoriale_(2)6"/>
      <sheetName val="rettifiche_di_eliminaz_'996"/>
      <sheetName val="variazioni_'996"/>
      <sheetName val="PREST__AMM&amp;GEST_INFRAGRUPPO6"/>
      <sheetName val="PERSONALE_COM_6"/>
      <sheetName val="ALTRE_VOCI6"/>
      <sheetName val="MOBILITA'_EXTRAREGIONALE6"/>
      <sheetName val="RICONCILIAZ_6"/>
      <sheetName val="CONTRIB__REGIONALI6"/>
      <sheetName val="erogazioni_REGIONALI6"/>
      <sheetName val="erogazione_mobiltà_calcoli6"/>
      <sheetName val="erogazione_mobilità_prospetto6"/>
      <sheetName val="Consolidato_19997"/>
      <sheetName val="BILANCIO_DEL_SSR7"/>
      <sheetName val="RICOVERI_INFRAGRUPPO7"/>
      <sheetName val="PREST__AMBULAT___INFRAGRUPPO7"/>
      <sheetName val="nuovi_tetti_ricoveroASS1_AO_TS7"/>
      <sheetName val="quote_non_rip__e_integr_7"/>
      <sheetName val="nuovi_tetti_ricovero7"/>
      <sheetName val="nuovi_tetti_ricovero_(2)7"/>
      <sheetName val="nuovi_tetti_ambulatoriale7"/>
      <sheetName val="nuovi_tetti_ambulatoriale_(2)7"/>
      <sheetName val="rettifiche_di_eliminaz_'997"/>
      <sheetName val="variazioni_'997"/>
      <sheetName val="PREST__AMM&amp;GEST_INFRAGRUPPO7"/>
      <sheetName val="PERSONALE_COM_7"/>
      <sheetName val="ALTRE_VOCI7"/>
      <sheetName val="MOBILITA'_EXTRAREGIONALE7"/>
      <sheetName val="RICONCILIAZ_7"/>
      <sheetName val="CONTRIB__REGIONALI7"/>
      <sheetName val="erogazioni_REGIONALI7"/>
      <sheetName val="erogazione_mobiltà_calcoli7"/>
      <sheetName val="erogazione_mobilità_prospetto7"/>
    </sheetNames>
    <sheetDataSet>
      <sheetData sheetId="3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>Ricavi per altre prestazioni </v>
          </cell>
          <cell r="C15">
            <v>0</v>
          </cell>
          <cell r="D15">
            <v>0</v>
          </cell>
        </row>
        <row r="16">
          <cell r="B16" t="str">
            <v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>   a) Sanitari</v>
          </cell>
          <cell r="C27">
            <v>-44500000000</v>
          </cell>
          <cell r="D27">
            <v>-44400000000</v>
          </cell>
        </row>
        <row r="28">
          <cell r="B28" t="str">
            <v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>   a) Prestazioni in regime di ricovero</v>
          </cell>
          <cell r="C30">
            <v>0</v>
          </cell>
          <cell r="D30">
            <v>0</v>
          </cell>
        </row>
        <row r="31">
          <cell r="B31" t="str">
            <v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>   c) Farmaceutica</v>
          </cell>
          <cell r="C32">
            <v>0</v>
          </cell>
          <cell r="D32">
            <v>0</v>
          </cell>
        </row>
        <row r="33">
          <cell r="B33" t="str">
            <v>   d) Medicina di base</v>
          </cell>
          <cell r="C33">
            <v>0</v>
          </cell>
          <cell r="D33">
            <v>0</v>
          </cell>
        </row>
        <row r="34">
          <cell r="B34" t="str">
            <v>   e) Altre convenzioni</v>
          </cell>
          <cell r="C34">
            <v>-6000000</v>
          </cell>
          <cell r="D34">
            <v>-6000000</v>
          </cell>
        </row>
        <row r="35">
          <cell r="B35" t="str">
            <v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>   g) Manutenzioni</v>
          </cell>
          <cell r="C36">
            <v>-7800000000</v>
          </cell>
          <cell r="D36">
            <v>-8400000000</v>
          </cell>
        </row>
        <row r="37">
          <cell r="B37" t="str">
            <v>   h) Utenze</v>
          </cell>
          <cell r="C37">
            <v>-5000000000</v>
          </cell>
          <cell r="D37">
            <v>-4750000000</v>
          </cell>
        </row>
        <row r="38">
          <cell r="B38" t="str">
            <v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>   b) Personale professionale</v>
          </cell>
          <cell r="C42">
            <v>0</v>
          </cell>
          <cell r="D42">
            <v>-783000000</v>
          </cell>
        </row>
        <row r="43">
          <cell r="B43" t="str">
            <v>   c) Personale tecnico</v>
          </cell>
          <cell r="C43">
            <v>0</v>
          </cell>
          <cell r="D43">
            <v>-36137000000</v>
          </cell>
        </row>
        <row r="44">
          <cell r="B44" t="str">
            <v>   d) Personale amministrativo</v>
          </cell>
          <cell r="C44">
            <v>0</v>
          </cell>
          <cell r="D44">
            <v>-10879000000</v>
          </cell>
        </row>
        <row r="45">
          <cell r="B45" t="str">
            <v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Schema C.E."/>
      <sheetName val="Schema C.E. in Euro"/>
      <sheetName val="extrapatto"/>
      <sheetName val="Farmaceutica"/>
      <sheetName val="contributi da preventivo"/>
      <sheetName val="contributi effettivi"/>
      <sheetName val="acc.to f.do rinnovi contratto"/>
      <sheetName val="and.liquidità"/>
      <sheetName val="fondi 2001"/>
      <sheetName val="pers.1sem"/>
      <sheetName val="convenzionati"/>
      <sheetName val="Schema ROS"/>
      <sheetName val="Alim C_E_"/>
      <sheetName val="Alim_C_E_2"/>
      <sheetName val="Schema_C_E_1"/>
      <sheetName val="Schema_C_E__in_Euro1"/>
      <sheetName val="contributi_da_preventivo1"/>
      <sheetName val="contributi_effettivi1"/>
      <sheetName val="acc_to_f_do_rinnovi_contratto1"/>
      <sheetName val="and_liquidità1"/>
      <sheetName val="fondi_20011"/>
      <sheetName val="pers_1sem1"/>
      <sheetName val="Schema_ROS1"/>
      <sheetName val="Alim_C_E_3"/>
      <sheetName val="Alim_C_E_"/>
      <sheetName val="Schema_C_E_"/>
      <sheetName val="Schema_C_E__in_Euro"/>
      <sheetName val="contributi_da_preventivo"/>
      <sheetName val="contributi_effettivi"/>
      <sheetName val="acc_to_f_do_rinnovi_contratto"/>
      <sheetName val="and_liquidità"/>
      <sheetName val="fondi_2001"/>
      <sheetName val="pers_1sem"/>
      <sheetName val="Schema_ROS"/>
      <sheetName val="Alim_C_E_1"/>
      <sheetName val="Alim_C_E_4"/>
      <sheetName val="Schema_C_E_2"/>
      <sheetName val="Schema_C_E__in_Euro2"/>
      <sheetName val="contributi_da_preventivo2"/>
      <sheetName val="contributi_effettivi2"/>
      <sheetName val="acc_to_f_do_rinnovi_contratto2"/>
      <sheetName val="and_liquidità2"/>
      <sheetName val="fondi_20012"/>
      <sheetName val="pers_1sem2"/>
      <sheetName val="Schema_ROS2"/>
      <sheetName val="Alim_C_E_5"/>
      <sheetName val="Alim_C_E_6"/>
      <sheetName val="Schema_C_E_3"/>
      <sheetName val="Schema_C_E__in_Euro3"/>
      <sheetName val="contributi_da_preventivo3"/>
      <sheetName val="contributi_effettivi3"/>
      <sheetName val="acc_to_f_do_rinnovi_contratto3"/>
      <sheetName val="and_liquidità3"/>
      <sheetName val="fondi_20013"/>
      <sheetName val="pers_1sem3"/>
      <sheetName val="Schema_ROS3"/>
      <sheetName val="Alim_C_E_7"/>
      <sheetName val="Alim_C_E_8"/>
      <sheetName val="Schema_C_E_4"/>
      <sheetName val="Schema_C_E__in_Euro4"/>
      <sheetName val="contributi_da_preventivo4"/>
      <sheetName val="contributi_effettivi4"/>
      <sheetName val="acc_to_f_do_rinnovi_contratto4"/>
      <sheetName val="and_liquidità4"/>
      <sheetName val="fondi_20014"/>
      <sheetName val="pers_1sem4"/>
      <sheetName val="Schema_ROS4"/>
      <sheetName val="Alim_C_E_9"/>
      <sheetName val="Alim_C_E_10"/>
      <sheetName val="Schema_C_E_5"/>
      <sheetName val="Schema_C_E__in_Euro5"/>
      <sheetName val="contributi_da_preventivo5"/>
      <sheetName val="contributi_effettivi5"/>
      <sheetName val="acc_to_f_do_rinnovi_contratto5"/>
      <sheetName val="and_liquidità5"/>
      <sheetName val="fondi_20015"/>
      <sheetName val="pers_1sem5"/>
      <sheetName val="Schema_ROS5"/>
      <sheetName val="Alim_C_E_11"/>
    </sheetNames>
    <sheetDataSet>
      <sheetData sheetId="0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pp. di rilievo ass &amp; ao (2006)"/>
      <sheetName val="app. di rilievo completo (2006)"/>
      <sheetName val="app. da autorizzare (2006)"/>
      <sheetName val="app. rilievo (2006 var.31.12)"/>
      <sheetName val="app. di rilievo completo (2007)"/>
      <sheetName val="app. da autorizzare (2007)"/>
      <sheetName val="#RI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Alim_S_P_7"/>
      <sheetName val="Alimentazion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  <sheetName val="Alimentazione_CE011"/>
      <sheetName val="C_E__preventivo1"/>
      <sheetName val="Grafico_risultati1"/>
      <sheetName val="Grafico_Ricavi1"/>
      <sheetName val="Grafico_Costi1"/>
      <sheetName val="BGT_Patrim_1"/>
      <sheetName val="fabbis_copert__1"/>
      <sheetName val="Deb_vs_forn_1"/>
      <sheetName val="immob_1"/>
      <sheetName val="Alimentazione_CE01"/>
      <sheetName val="C_E__preventivo"/>
      <sheetName val="Grafico_risultati"/>
      <sheetName val="Grafico_Ricavi"/>
      <sheetName val="Grafico_Costi"/>
      <sheetName val="BGT_Patrim_"/>
      <sheetName val="fabbis_copert__"/>
      <sheetName val="Deb_vs_forn_"/>
      <sheetName val="immob_"/>
      <sheetName val="Alimentazione_CE012"/>
      <sheetName val="C_E__preventivo2"/>
      <sheetName val="Grafico_risultati2"/>
      <sheetName val="Grafico_Ricavi2"/>
      <sheetName val="Grafico_Costi2"/>
      <sheetName val="BGT_Patrim_2"/>
      <sheetName val="fabbis_copert__2"/>
      <sheetName val="Deb_vs_forn_2"/>
      <sheetName val="immob_2"/>
      <sheetName val="Alimentazione_CE013"/>
      <sheetName val="C_E__preventivo3"/>
      <sheetName val="Grafico_risultati3"/>
      <sheetName val="Grafico_Ricavi3"/>
      <sheetName val="Grafico_Costi3"/>
      <sheetName val="BGT_Patrim_3"/>
      <sheetName val="fabbis_copert__3"/>
      <sheetName val="Deb_vs_forn_3"/>
      <sheetName val="immob_3"/>
      <sheetName val="Alimentazione_CE014"/>
      <sheetName val="C_E__preventivo4"/>
      <sheetName val="Grafico_risultati4"/>
      <sheetName val="Grafico_Ricavi4"/>
      <sheetName val="Grafico_Costi4"/>
      <sheetName val="BGT_Patrim_4"/>
      <sheetName val="fabbis_copert__4"/>
      <sheetName val="Deb_vs_forn_4"/>
      <sheetName val="immob_4"/>
      <sheetName val="Alimentazione_CE015"/>
      <sheetName val="C_E__preventivo5"/>
      <sheetName val="Grafico_risultati5"/>
      <sheetName val="Grafico_Ricavi5"/>
      <sheetName val="Grafico_Costi5"/>
      <sheetName val="BGT_Patrim_5"/>
      <sheetName val="fabbis_copert__5"/>
      <sheetName val="Deb_vs_forn_5"/>
      <sheetName val="immob_5"/>
      <sheetName val="AOTS"/>
    </sheetNames>
    <sheetDataSet>
      <sheetData sheetId="0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4"/>
  <sheetViews>
    <sheetView zoomScale="130" zoomScaleNormal="130" zoomScalePageLayoutView="0" workbookViewId="0" topLeftCell="A1">
      <selection activeCell="N29" sqref="N29:N34"/>
    </sheetView>
  </sheetViews>
  <sheetFormatPr defaultColWidth="9.140625" defaultRowHeight="12.75"/>
  <cols>
    <col min="1" max="2" width="3.421875" style="24" customWidth="1"/>
    <col min="3" max="4" width="2.7109375" style="24" customWidth="1"/>
    <col min="5" max="5" width="3.421875" style="24" customWidth="1"/>
    <col min="6" max="6" width="45.8515625" style="1" bestFit="1" customWidth="1"/>
    <col min="7" max="8" width="9.7109375" style="50" customWidth="1"/>
    <col min="9" max="9" width="9.7109375" style="208" customWidth="1"/>
    <col min="10" max="10" width="9.7109375" style="209" customWidth="1"/>
    <col min="11" max="11" width="9.7109375" style="254" customWidth="1"/>
    <col min="12" max="12" width="7.7109375" style="81" customWidth="1"/>
    <col min="13" max="16" width="9.140625" style="1" customWidth="1"/>
    <col min="17" max="17" width="12.7109375" style="1" bestFit="1" customWidth="1"/>
    <col min="18" max="18" width="9.140625" style="1" customWidth="1"/>
    <col min="19" max="19" width="10.8515625" style="1" bestFit="1" customWidth="1"/>
    <col min="20" max="16384" width="9.140625" style="1" customWidth="1"/>
  </cols>
  <sheetData>
    <row r="1" ht="12.75">
      <c r="A1" s="269" t="s">
        <v>301</v>
      </c>
    </row>
    <row r="2" ht="12.75">
      <c r="A2" s="269" t="s">
        <v>302</v>
      </c>
    </row>
    <row r="3" ht="13.5" thickBot="1"/>
    <row r="4" spans="1:12" ht="36" customHeight="1" thickBot="1">
      <c r="A4" s="273" t="s">
        <v>1</v>
      </c>
      <c r="B4" s="274"/>
      <c r="C4" s="274"/>
      <c r="D4" s="274"/>
      <c r="E4" s="274"/>
      <c r="F4" s="274"/>
      <c r="G4" s="274"/>
      <c r="H4" s="274"/>
      <c r="I4" s="274"/>
      <c r="J4" s="274"/>
      <c r="K4" s="277" t="s">
        <v>2</v>
      </c>
      <c r="L4" s="278"/>
    </row>
    <row r="5" spans="1:12" ht="13.5" thickBot="1">
      <c r="A5" s="22"/>
      <c r="B5" s="22"/>
      <c r="C5" s="22"/>
      <c r="D5" s="22"/>
      <c r="E5" s="22"/>
      <c r="F5" s="19"/>
      <c r="G5" s="52"/>
      <c r="H5" s="52"/>
      <c r="I5" s="178"/>
      <c r="J5" s="179"/>
      <c r="K5" s="233"/>
      <c r="L5" s="82"/>
    </row>
    <row r="6" spans="1:12" ht="12.75" customHeight="1">
      <c r="A6" s="279" t="s">
        <v>296</v>
      </c>
      <c r="B6" s="280"/>
      <c r="C6" s="280"/>
      <c r="D6" s="280"/>
      <c r="E6" s="280"/>
      <c r="F6" s="280"/>
      <c r="G6" s="280"/>
      <c r="H6" s="280"/>
      <c r="I6" s="284" t="s">
        <v>298</v>
      </c>
      <c r="J6" s="284" t="s">
        <v>297</v>
      </c>
      <c r="K6" s="286" t="s">
        <v>299</v>
      </c>
      <c r="L6" s="287"/>
    </row>
    <row r="7" spans="1:12" s="21" customFormat="1" ht="39.75" customHeight="1">
      <c r="A7" s="281"/>
      <c r="B7" s="282"/>
      <c r="C7" s="282"/>
      <c r="D7" s="282"/>
      <c r="E7" s="282"/>
      <c r="F7" s="282"/>
      <c r="G7" s="283"/>
      <c r="H7" s="282"/>
      <c r="I7" s="285"/>
      <c r="J7" s="285"/>
      <c r="K7" s="234" t="s">
        <v>147</v>
      </c>
      <c r="L7" s="59" t="s">
        <v>148</v>
      </c>
    </row>
    <row r="8" spans="1:12" ht="12.75">
      <c r="A8" s="57"/>
      <c r="B8" s="49"/>
      <c r="C8" s="49"/>
      <c r="D8" s="49"/>
      <c r="E8" s="49"/>
      <c r="F8" s="20"/>
      <c r="G8" s="83"/>
      <c r="H8" s="84"/>
      <c r="I8" s="205"/>
      <c r="J8" s="206"/>
      <c r="K8" s="235"/>
      <c r="L8" s="85"/>
    </row>
    <row r="9" spans="1:12" s="97" customFormat="1" ht="11.25">
      <c r="A9" s="41" t="s">
        <v>86</v>
      </c>
      <c r="B9" s="7" t="s">
        <v>107</v>
      </c>
      <c r="C9" s="28"/>
      <c r="D9" s="28"/>
      <c r="E9" s="28"/>
      <c r="F9" s="94"/>
      <c r="G9" s="95"/>
      <c r="H9" s="95"/>
      <c r="I9" s="118"/>
      <c r="J9" s="207"/>
      <c r="K9" s="236"/>
      <c r="L9" s="96"/>
    </row>
    <row r="10" spans="1:12" s="97" customFormat="1" ht="11.25">
      <c r="A10" s="113"/>
      <c r="B10" s="114" t="s">
        <v>3</v>
      </c>
      <c r="C10" s="115" t="s">
        <v>123</v>
      </c>
      <c r="D10" s="114"/>
      <c r="E10" s="114"/>
      <c r="F10" s="116"/>
      <c r="G10" s="117"/>
      <c r="H10" s="117"/>
      <c r="I10" s="118">
        <v>154131</v>
      </c>
      <c r="J10" s="118">
        <v>205488</v>
      </c>
      <c r="K10" s="231">
        <v>-51357</v>
      </c>
      <c r="L10" s="96">
        <v>-0.2499</v>
      </c>
    </row>
    <row r="11" spans="1:12" s="50" customFormat="1" ht="11.25">
      <c r="A11" s="120"/>
      <c r="B11" s="114"/>
      <c r="C11" s="121" t="s">
        <v>215</v>
      </c>
      <c r="D11" s="122" t="s">
        <v>124</v>
      </c>
      <c r="E11" s="114"/>
      <c r="F11" s="123"/>
      <c r="G11" s="89"/>
      <c r="H11" s="89"/>
      <c r="I11" s="124">
        <v>0</v>
      </c>
      <c r="J11" s="124">
        <v>0</v>
      </c>
      <c r="K11" s="237">
        <v>0</v>
      </c>
      <c r="L11" s="210" t="s">
        <v>300</v>
      </c>
    </row>
    <row r="12" spans="1:12" s="50" customFormat="1" ht="11.25">
      <c r="A12" s="126"/>
      <c r="B12" s="114"/>
      <c r="C12" s="121" t="s">
        <v>216</v>
      </c>
      <c r="D12" s="122" t="s">
        <v>6</v>
      </c>
      <c r="E12" s="114"/>
      <c r="F12" s="87"/>
      <c r="G12" s="89"/>
      <c r="H12" s="89"/>
      <c r="I12" s="125">
        <v>0</v>
      </c>
      <c r="J12" s="125">
        <v>0</v>
      </c>
      <c r="K12" s="237">
        <v>0</v>
      </c>
      <c r="L12" s="62" t="s">
        <v>300</v>
      </c>
    </row>
    <row r="13" spans="1:20" s="50" customFormat="1" ht="11.25">
      <c r="A13" s="126"/>
      <c r="B13" s="114"/>
      <c r="C13" s="121" t="s">
        <v>217</v>
      </c>
      <c r="D13" s="122" t="s">
        <v>7</v>
      </c>
      <c r="E13" s="114"/>
      <c r="F13" s="87"/>
      <c r="G13" s="89"/>
      <c r="H13" s="89"/>
      <c r="I13" s="125">
        <v>0</v>
      </c>
      <c r="J13" s="125">
        <v>0</v>
      </c>
      <c r="K13" s="237">
        <v>0</v>
      </c>
      <c r="L13" s="62" t="s">
        <v>300</v>
      </c>
      <c r="Q13" s="51"/>
      <c r="R13" s="51"/>
      <c r="S13" s="51"/>
      <c r="T13" s="51"/>
    </row>
    <row r="14" spans="1:20" s="50" customFormat="1" ht="11.25">
      <c r="A14" s="126"/>
      <c r="B14" s="114"/>
      <c r="C14" s="121" t="s">
        <v>4</v>
      </c>
      <c r="D14" s="122" t="s">
        <v>8</v>
      </c>
      <c r="E14" s="114"/>
      <c r="F14" s="87"/>
      <c r="G14" s="89"/>
      <c r="H14" s="89"/>
      <c r="I14" s="125">
        <v>88934</v>
      </c>
      <c r="J14" s="125">
        <v>88934</v>
      </c>
      <c r="K14" s="237">
        <v>0</v>
      </c>
      <c r="L14" s="62">
        <v>0</v>
      </c>
      <c r="Q14" s="51"/>
      <c r="R14" s="51"/>
      <c r="S14" s="51"/>
      <c r="T14" s="51"/>
    </row>
    <row r="15" spans="1:20" s="50" customFormat="1" ht="11.25">
      <c r="A15" s="126"/>
      <c r="B15" s="114"/>
      <c r="C15" s="121" t="s">
        <v>5</v>
      </c>
      <c r="D15" s="122" t="s">
        <v>9</v>
      </c>
      <c r="E15" s="114"/>
      <c r="F15" s="87"/>
      <c r="G15" s="89"/>
      <c r="H15" s="89"/>
      <c r="I15" s="230">
        <v>65197</v>
      </c>
      <c r="J15" s="125">
        <v>116554</v>
      </c>
      <c r="K15" s="237">
        <v>-51357</v>
      </c>
      <c r="L15" s="62">
        <v>-0.4406</v>
      </c>
      <c r="Q15" s="51"/>
      <c r="R15" s="51"/>
      <c r="S15" s="51"/>
      <c r="T15" s="51"/>
    </row>
    <row r="16" spans="1:20" s="97" customFormat="1" ht="11.25">
      <c r="A16" s="113"/>
      <c r="B16" s="114" t="s">
        <v>10</v>
      </c>
      <c r="C16" s="127" t="s">
        <v>125</v>
      </c>
      <c r="D16" s="114"/>
      <c r="E16" s="114"/>
      <c r="F16" s="116"/>
      <c r="G16" s="117"/>
      <c r="H16" s="117"/>
      <c r="I16" s="119">
        <v>56288124</v>
      </c>
      <c r="J16" s="119">
        <v>56633163</v>
      </c>
      <c r="K16" s="231">
        <v>-345039</v>
      </c>
      <c r="L16" s="70">
        <v>-0.0061</v>
      </c>
      <c r="Q16" s="98"/>
      <c r="R16" s="98"/>
      <c r="S16" s="98"/>
      <c r="T16" s="98"/>
    </row>
    <row r="17" spans="1:20" s="50" customFormat="1" ht="11.25">
      <c r="A17" s="120"/>
      <c r="B17" s="114"/>
      <c r="C17" s="121" t="s">
        <v>215</v>
      </c>
      <c r="D17" s="122" t="s">
        <v>108</v>
      </c>
      <c r="E17" s="121"/>
      <c r="F17" s="128"/>
      <c r="G17" s="89"/>
      <c r="H17" s="89"/>
      <c r="I17" s="125">
        <v>227270</v>
      </c>
      <c r="J17" s="125">
        <v>230217</v>
      </c>
      <c r="K17" s="237">
        <v>-2947</v>
      </c>
      <c r="L17" s="62">
        <v>-0.0128</v>
      </c>
      <c r="Q17" s="51"/>
      <c r="R17" s="51"/>
      <c r="S17" s="51"/>
      <c r="T17" s="51"/>
    </row>
    <row r="18" spans="1:20" s="227" customFormat="1" ht="11.25">
      <c r="A18" s="222"/>
      <c r="B18" s="223"/>
      <c r="C18" s="131"/>
      <c r="D18" s="131" t="s">
        <v>170</v>
      </c>
      <c r="E18" s="132" t="s">
        <v>109</v>
      </c>
      <c r="F18" s="224"/>
      <c r="G18" s="225"/>
      <c r="H18" s="225"/>
      <c r="I18" s="124">
        <v>141484</v>
      </c>
      <c r="J18" s="124">
        <v>144431</v>
      </c>
      <c r="K18" s="238">
        <v>-2947</v>
      </c>
      <c r="L18" s="226">
        <v>-0.0204</v>
      </c>
      <c r="Q18" s="228"/>
      <c r="R18" s="228"/>
      <c r="S18" s="228"/>
      <c r="T18" s="228"/>
    </row>
    <row r="19" spans="1:20" s="227" customFormat="1" ht="11.25">
      <c r="A19" s="222"/>
      <c r="B19" s="223"/>
      <c r="C19" s="131"/>
      <c r="D19" s="131" t="s">
        <v>171</v>
      </c>
      <c r="E19" s="132" t="s">
        <v>110</v>
      </c>
      <c r="F19" s="128"/>
      <c r="G19" s="225"/>
      <c r="H19" s="225"/>
      <c r="I19" s="124">
        <v>85786</v>
      </c>
      <c r="J19" s="124">
        <v>85786</v>
      </c>
      <c r="K19" s="238">
        <v>0</v>
      </c>
      <c r="L19" s="226">
        <v>0</v>
      </c>
      <c r="Q19" s="228"/>
      <c r="R19" s="228"/>
      <c r="S19" s="228"/>
      <c r="T19" s="228"/>
    </row>
    <row r="20" spans="1:20" s="50" customFormat="1" ht="11.25">
      <c r="A20" s="120"/>
      <c r="B20" s="114"/>
      <c r="C20" s="121" t="s">
        <v>216</v>
      </c>
      <c r="D20" s="130" t="s">
        <v>84</v>
      </c>
      <c r="E20" s="114"/>
      <c r="F20" s="87"/>
      <c r="G20" s="89"/>
      <c r="H20" s="89"/>
      <c r="I20" s="125">
        <v>47089620</v>
      </c>
      <c r="J20" s="125">
        <v>48153592</v>
      </c>
      <c r="K20" s="237">
        <v>-1063972</v>
      </c>
      <c r="L20" s="62">
        <v>-0.0221</v>
      </c>
      <c r="Q20" s="51"/>
      <c r="R20" s="51"/>
      <c r="S20" s="51"/>
      <c r="T20" s="51"/>
    </row>
    <row r="21" spans="1:20" s="50" customFormat="1" ht="11.25">
      <c r="A21" s="120"/>
      <c r="B21" s="114"/>
      <c r="C21" s="121"/>
      <c r="D21" s="131" t="s">
        <v>170</v>
      </c>
      <c r="E21" s="132" t="s">
        <v>11</v>
      </c>
      <c r="F21" s="128"/>
      <c r="G21" s="89"/>
      <c r="H21" s="89"/>
      <c r="I21" s="125">
        <v>663845</v>
      </c>
      <c r="J21" s="125">
        <v>703237</v>
      </c>
      <c r="K21" s="237">
        <v>-39392</v>
      </c>
      <c r="L21" s="62">
        <v>-0.056</v>
      </c>
      <c r="Q21" s="51"/>
      <c r="R21" s="51"/>
      <c r="S21" s="51"/>
      <c r="T21" s="51"/>
    </row>
    <row r="22" spans="1:20" s="50" customFormat="1" ht="11.25">
      <c r="A22" s="120"/>
      <c r="B22" s="114"/>
      <c r="C22" s="121"/>
      <c r="D22" s="131" t="s">
        <v>171</v>
      </c>
      <c r="E22" s="132" t="s">
        <v>12</v>
      </c>
      <c r="F22" s="122"/>
      <c r="G22" s="89"/>
      <c r="H22" s="89"/>
      <c r="I22" s="125">
        <v>46425775</v>
      </c>
      <c r="J22" s="125">
        <v>47450355</v>
      </c>
      <c r="K22" s="237">
        <v>-1024580</v>
      </c>
      <c r="L22" s="62">
        <v>-0.0216</v>
      </c>
      <c r="Q22" s="51"/>
      <c r="R22" s="51"/>
      <c r="S22" s="51"/>
      <c r="T22" s="51"/>
    </row>
    <row r="23" spans="1:20" s="50" customFormat="1" ht="11.25">
      <c r="A23" s="120"/>
      <c r="B23" s="114"/>
      <c r="C23" s="121" t="s">
        <v>217</v>
      </c>
      <c r="D23" s="130" t="s">
        <v>85</v>
      </c>
      <c r="E23" s="114"/>
      <c r="F23" s="122"/>
      <c r="G23" s="89"/>
      <c r="H23" s="89"/>
      <c r="I23" s="230">
        <v>108414</v>
      </c>
      <c r="J23" s="125">
        <v>152375</v>
      </c>
      <c r="K23" s="237">
        <v>-43961</v>
      </c>
      <c r="L23" s="62">
        <v>-0.2885</v>
      </c>
      <c r="Q23" s="51"/>
      <c r="R23" s="51"/>
      <c r="S23" s="51"/>
      <c r="T23" s="51"/>
    </row>
    <row r="24" spans="1:20" s="50" customFormat="1" ht="11.25">
      <c r="A24" s="120"/>
      <c r="B24" s="114"/>
      <c r="C24" s="121" t="s">
        <v>4</v>
      </c>
      <c r="D24" s="133" t="s">
        <v>13</v>
      </c>
      <c r="E24" s="114"/>
      <c r="F24" s="87"/>
      <c r="G24" s="89"/>
      <c r="H24" s="89"/>
      <c r="I24" s="125">
        <v>5726500</v>
      </c>
      <c r="J24" s="125">
        <v>4006661</v>
      </c>
      <c r="K24" s="237">
        <v>1719839</v>
      </c>
      <c r="L24" s="62">
        <v>0.4292</v>
      </c>
      <c r="Q24" s="51"/>
      <c r="R24" s="51"/>
      <c r="S24" s="51"/>
      <c r="T24" s="51"/>
    </row>
    <row r="25" spans="1:20" s="50" customFormat="1" ht="11.25">
      <c r="A25" s="120"/>
      <c r="B25" s="114"/>
      <c r="C25" s="121" t="s">
        <v>5</v>
      </c>
      <c r="D25" s="130" t="s">
        <v>111</v>
      </c>
      <c r="E25" s="114"/>
      <c r="F25" s="123"/>
      <c r="G25" s="89"/>
      <c r="H25" s="89"/>
      <c r="I25" s="125">
        <v>435623</v>
      </c>
      <c r="J25" s="125">
        <v>575504</v>
      </c>
      <c r="K25" s="237">
        <v>-139881</v>
      </c>
      <c r="L25" s="62">
        <v>-0.2431</v>
      </c>
      <c r="Q25" s="51"/>
      <c r="R25" s="51"/>
      <c r="S25" s="51"/>
      <c r="T25" s="51"/>
    </row>
    <row r="26" spans="1:20" s="50" customFormat="1" ht="11.25">
      <c r="A26" s="120"/>
      <c r="B26" s="114"/>
      <c r="C26" s="121" t="s">
        <v>14</v>
      </c>
      <c r="D26" s="130" t="s">
        <v>105</v>
      </c>
      <c r="E26" s="114"/>
      <c r="F26" s="122"/>
      <c r="G26" s="89"/>
      <c r="H26" s="89"/>
      <c r="I26" s="125">
        <v>16203</v>
      </c>
      <c r="J26" s="125">
        <v>38706</v>
      </c>
      <c r="K26" s="237">
        <v>-22503</v>
      </c>
      <c r="L26" s="62">
        <v>-0.5814</v>
      </c>
      <c r="Q26" s="51"/>
      <c r="R26" s="51"/>
      <c r="S26" s="51"/>
      <c r="T26" s="51"/>
    </row>
    <row r="27" spans="1:20" s="50" customFormat="1" ht="11.25">
      <c r="A27" s="120"/>
      <c r="B27" s="114"/>
      <c r="C27" s="121" t="s">
        <v>15</v>
      </c>
      <c r="D27" s="130" t="s">
        <v>16</v>
      </c>
      <c r="E27" s="114"/>
      <c r="F27" s="122"/>
      <c r="G27" s="89"/>
      <c r="H27" s="89"/>
      <c r="I27" s="125">
        <v>35237</v>
      </c>
      <c r="J27" s="125">
        <v>35237</v>
      </c>
      <c r="K27" s="237">
        <v>0</v>
      </c>
      <c r="L27" s="62">
        <v>0</v>
      </c>
      <c r="Q27" s="51"/>
      <c r="R27" s="51"/>
      <c r="S27" s="51"/>
      <c r="T27" s="51"/>
    </row>
    <row r="28" spans="1:20" s="50" customFormat="1" ht="11.25">
      <c r="A28" s="120"/>
      <c r="B28" s="114"/>
      <c r="C28" s="121" t="s">
        <v>17</v>
      </c>
      <c r="D28" s="122" t="s">
        <v>18</v>
      </c>
      <c r="E28" s="114"/>
      <c r="F28" s="87"/>
      <c r="G28" s="89"/>
      <c r="H28" s="89"/>
      <c r="I28" s="230">
        <v>518079</v>
      </c>
      <c r="J28" s="125">
        <v>595618</v>
      </c>
      <c r="K28" s="237">
        <v>-77539</v>
      </c>
      <c r="L28" s="62">
        <v>-0.1302</v>
      </c>
      <c r="Q28" s="51"/>
      <c r="R28" s="51"/>
      <c r="S28" s="51"/>
      <c r="T28" s="51"/>
    </row>
    <row r="29" spans="1:20" s="50" customFormat="1" ht="11.25">
      <c r="A29" s="120"/>
      <c r="B29" s="114"/>
      <c r="C29" s="121" t="s">
        <v>20</v>
      </c>
      <c r="D29" s="122" t="s">
        <v>19</v>
      </c>
      <c r="E29" s="114"/>
      <c r="F29" s="123"/>
      <c r="G29" s="89"/>
      <c r="H29" s="89"/>
      <c r="I29" s="125">
        <v>2131178</v>
      </c>
      <c r="J29" s="125">
        <v>2845253</v>
      </c>
      <c r="K29" s="237">
        <v>-714075</v>
      </c>
      <c r="L29" s="62">
        <v>-0.251</v>
      </c>
      <c r="Q29" s="51"/>
      <c r="R29" s="51"/>
      <c r="S29" s="51"/>
      <c r="T29" s="51"/>
    </row>
    <row r="30" spans="1:20" s="50" customFormat="1" ht="11.25">
      <c r="A30" s="120"/>
      <c r="B30" s="114"/>
      <c r="C30" s="121"/>
      <c r="D30" s="114"/>
      <c r="E30" s="114"/>
      <c r="F30" s="130"/>
      <c r="G30" s="134" t="s">
        <v>126</v>
      </c>
      <c r="H30" s="135" t="s">
        <v>127</v>
      </c>
      <c r="I30" s="125"/>
      <c r="J30" s="125"/>
      <c r="K30" s="237"/>
      <c r="L30" s="62"/>
      <c r="Q30" s="51"/>
      <c r="R30" s="51"/>
      <c r="S30" s="51"/>
      <c r="T30" s="51"/>
    </row>
    <row r="31" spans="1:20" s="97" customFormat="1" ht="21.75" customHeight="1">
      <c r="A31" s="113"/>
      <c r="B31" s="136" t="s">
        <v>21</v>
      </c>
      <c r="C31" s="275" t="s">
        <v>22</v>
      </c>
      <c r="D31" s="275"/>
      <c r="E31" s="275"/>
      <c r="F31" s="276"/>
      <c r="G31" s="99"/>
      <c r="H31" s="100"/>
      <c r="I31" s="119">
        <v>15556</v>
      </c>
      <c r="J31" s="119">
        <v>15556</v>
      </c>
      <c r="K31" s="231">
        <v>0</v>
      </c>
      <c r="L31" s="70">
        <v>0</v>
      </c>
      <c r="Q31" s="98"/>
      <c r="R31" s="98"/>
      <c r="S31" s="98"/>
      <c r="T31" s="98"/>
    </row>
    <row r="32" spans="1:20" s="50" customFormat="1" ht="11.25">
      <c r="A32" s="126"/>
      <c r="B32" s="114"/>
      <c r="C32" s="121" t="s">
        <v>215</v>
      </c>
      <c r="D32" s="137" t="s">
        <v>23</v>
      </c>
      <c r="E32" s="87"/>
      <c r="F32" s="87"/>
      <c r="G32" s="86">
        <f>SUM(G33:G36)</f>
        <v>0</v>
      </c>
      <c r="H32" s="87">
        <v>9306</v>
      </c>
      <c r="I32" s="125">
        <v>9306</v>
      </c>
      <c r="J32" s="125">
        <v>9306</v>
      </c>
      <c r="K32" s="237">
        <v>0</v>
      </c>
      <c r="L32" s="62">
        <v>0</v>
      </c>
      <c r="Q32" s="51"/>
      <c r="R32" s="51"/>
      <c r="S32" s="51"/>
      <c r="T32" s="51"/>
    </row>
    <row r="33" spans="1:20" s="50" customFormat="1" ht="11.25">
      <c r="A33" s="120"/>
      <c r="B33" s="114"/>
      <c r="C33" s="114"/>
      <c r="D33" s="131" t="s">
        <v>170</v>
      </c>
      <c r="E33" s="128" t="s">
        <v>24</v>
      </c>
      <c r="F33" s="123"/>
      <c r="G33" s="88"/>
      <c r="H33" s="89"/>
      <c r="I33" s="125">
        <v>0</v>
      </c>
      <c r="J33" s="125">
        <v>0</v>
      </c>
      <c r="K33" s="237">
        <v>0</v>
      </c>
      <c r="L33" s="62" t="s">
        <v>300</v>
      </c>
      <c r="Q33" s="51"/>
      <c r="R33" s="51"/>
      <c r="S33" s="51"/>
      <c r="T33" s="51"/>
    </row>
    <row r="34" spans="1:20" s="50" customFormat="1" ht="11.25">
      <c r="A34" s="120"/>
      <c r="B34" s="114"/>
      <c r="C34" s="114"/>
      <c r="D34" s="131" t="s">
        <v>171</v>
      </c>
      <c r="E34" s="128" t="s">
        <v>25</v>
      </c>
      <c r="F34" s="128"/>
      <c r="G34" s="88"/>
      <c r="H34" s="89"/>
      <c r="I34" s="125">
        <v>9306</v>
      </c>
      <c r="J34" s="125">
        <v>9306</v>
      </c>
      <c r="K34" s="237">
        <v>0</v>
      </c>
      <c r="L34" s="62">
        <v>0</v>
      </c>
      <c r="Q34" s="51"/>
      <c r="R34" s="51"/>
      <c r="S34" s="51"/>
      <c r="T34" s="51"/>
    </row>
    <row r="35" spans="1:20" s="50" customFormat="1" ht="11.25">
      <c r="A35" s="120"/>
      <c r="B35" s="114"/>
      <c r="C35" s="121"/>
      <c r="D35" s="131" t="s">
        <v>172</v>
      </c>
      <c r="E35" s="138" t="s">
        <v>26</v>
      </c>
      <c r="F35" s="123"/>
      <c r="G35" s="88"/>
      <c r="H35" s="89"/>
      <c r="I35" s="125">
        <v>0</v>
      </c>
      <c r="J35" s="125">
        <v>0</v>
      </c>
      <c r="K35" s="237">
        <v>0</v>
      </c>
      <c r="L35" s="62" t="s">
        <v>300</v>
      </c>
      <c r="Q35" s="51"/>
      <c r="R35" s="51"/>
      <c r="S35" s="51"/>
      <c r="T35" s="51"/>
    </row>
    <row r="36" spans="1:20" s="50" customFormat="1" ht="11.25">
      <c r="A36" s="120"/>
      <c r="B36" s="114"/>
      <c r="C36" s="121"/>
      <c r="D36" s="131" t="s">
        <v>173</v>
      </c>
      <c r="E36" s="138" t="s">
        <v>27</v>
      </c>
      <c r="F36" s="137"/>
      <c r="G36" s="88"/>
      <c r="H36" s="90"/>
      <c r="I36" s="125">
        <v>0</v>
      </c>
      <c r="J36" s="125">
        <v>0</v>
      </c>
      <c r="K36" s="231">
        <v>0</v>
      </c>
      <c r="L36" s="70" t="s">
        <v>300</v>
      </c>
      <c r="Q36" s="51"/>
      <c r="R36" s="51"/>
      <c r="S36" s="51"/>
      <c r="T36" s="51"/>
    </row>
    <row r="37" spans="1:20" s="50" customFormat="1" ht="11.25">
      <c r="A37" s="120"/>
      <c r="B37" s="114"/>
      <c r="C37" s="121" t="s">
        <v>216</v>
      </c>
      <c r="D37" s="130" t="s">
        <v>112</v>
      </c>
      <c r="E37" s="121"/>
      <c r="F37" s="137"/>
      <c r="G37" s="139"/>
      <c r="H37" s="89"/>
      <c r="I37" s="125">
        <v>6250</v>
      </c>
      <c r="J37" s="125">
        <v>6250</v>
      </c>
      <c r="K37" s="237">
        <v>0</v>
      </c>
      <c r="L37" s="62">
        <v>0</v>
      </c>
      <c r="Q37" s="51"/>
      <c r="R37" s="51"/>
      <c r="S37" s="51"/>
      <c r="T37" s="51"/>
    </row>
    <row r="38" spans="1:20" s="50" customFormat="1" ht="11.25">
      <c r="A38" s="120"/>
      <c r="B38" s="114"/>
      <c r="C38" s="121"/>
      <c r="D38" s="131" t="s">
        <v>170</v>
      </c>
      <c r="E38" s="132" t="s">
        <v>143</v>
      </c>
      <c r="F38" s="87"/>
      <c r="G38" s="89"/>
      <c r="H38" s="89"/>
      <c r="I38" s="125">
        <v>6250</v>
      </c>
      <c r="J38" s="125">
        <v>6250</v>
      </c>
      <c r="K38" s="237">
        <v>0</v>
      </c>
      <c r="L38" s="62">
        <v>0</v>
      </c>
      <c r="Q38" s="51"/>
      <c r="R38" s="51"/>
      <c r="S38" s="51"/>
      <c r="T38" s="51"/>
    </row>
    <row r="39" spans="1:20" s="50" customFormat="1" ht="11.25">
      <c r="A39" s="120"/>
      <c r="B39" s="114"/>
      <c r="C39" s="121"/>
      <c r="D39" s="131" t="s">
        <v>171</v>
      </c>
      <c r="E39" s="132" t="s">
        <v>28</v>
      </c>
      <c r="F39" s="122"/>
      <c r="G39" s="90"/>
      <c r="H39" s="89"/>
      <c r="I39" s="140">
        <v>0</v>
      </c>
      <c r="J39" s="140">
        <v>0</v>
      </c>
      <c r="K39" s="239">
        <v>0</v>
      </c>
      <c r="L39" s="211" t="s">
        <v>300</v>
      </c>
      <c r="Q39" s="51"/>
      <c r="R39" s="51"/>
      <c r="S39" s="51"/>
      <c r="T39" s="51"/>
    </row>
    <row r="40" spans="1:20" s="97" customFormat="1" ht="10.5">
      <c r="A40" s="270" t="s">
        <v>29</v>
      </c>
      <c r="B40" s="271"/>
      <c r="C40" s="271"/>
      <c r="D40" s="271"/>
      <c r="E40" s="271"/>
      <c r="F40" s="271"/>
      <c r="G40" s="272"/>
      <c r="H40" s="271"/>
      <c r="I40" s="141">
        <v>56457811</v>
      </c>
      <c r="J40" s="141">
        <v>56854207</v>
      </c>
      <c r="K40" s="232">
        <v>-396396</v>
      </c>
      <c r="L40" s="72">
        <v>-0.007</v>
      </c>
      <c r="Q40" s="98"/>
      <c r="R40" s="98"/>
      <c r="S40" s="98"/>
      <c r="T40" s="98"/>
    </row>
    <row r="41" spans="1:20" s="97" customFormat="1" ht="10.5">
      <c r="A41" s="120"/>
      <c r="B41" s="114"/>
      <c r="C41" s="114"/>
      <c r="D41" s="114"/>
      <c r="E41" s="114"/>
      <c r="F41" s="142"/>
      <c r="G41" s="117"/>
      <c r="H41" s="117"/>
      <c r="I41" s="143"/>
      <c r="J41" s="143"/>
      <c r="K41" s="240"/>
      <c r="L41" s="212"/>
      <c r="Q41" s="98"/>
      <c r="R41" s="98"/>
      <c r="S41" s="98"/>
      <c r="T41" s="98"/>
    </row>
    <row r="42" spans="1:20" s="97" customFormat="1" ht="11.25">
      <c r="A42" s="144" t="s">
        <v>89</v>
      </c>
      <c r="B42" s="145" t="s">
        <v>113</v>
      </c>
      <c r="C42" s="146"/>
      <c r="D42" s="146"/>
      <c r="E42" s="146"/>
      <c r="F42" s="116"/>
      <c r="G42" s="117"/>
      <c r="H42" s="117"/>
      <c r="I42" s="118"/>
      <c r="J42" s="118"/>
      <c r="K42" s="241"/>
      <c r="L42" s="213"/>
      <c r="Q42" s="98"/>
      <c r="R42" s="98"/>
      <c r="S42" s="98"/>
      <c r="T42" s="98"/>
    </row>
    <row r="43" spans="1:20" s="97" customFormat="1" ht="11.25">
      <c r="A43" s="144"/>
      <c r="B43" s="146" t="s">
        <v>3</v>
      </c>
      <c r="C43" s="147" t="s">
        <v>128</v>
      </c>
      <c r="D43" s="146"/>
      <c r="E43" s="146"/>
      <c r="F43" s="142"/>
      <c r="G43" s="117"/>
      <c r="H43" s="117"/>
      <c r="I43" s="119">
        <v>2543158</v>
      </c>
      <c r="J43" s="119">
        <v>2935772</v>
      </c>
      <c r="K43" s="231">
        <v>-392614</v>
      </c>
      <c r="L43" s="70">
        <v>-0.1337</v>
      </c>
      <c r="Q43" s="98"/>
      <c r="R43" s="98"/>
      <c r="S43" s="98"/>
      <c r="T43" s="98"/>
    </row>
    <row r="44" spans="1:20" s="50" customFormat="1" ht="11.25">
      <c r="A44" s="144"/>
      <c r="B44" s="146"/>
      <c r="C44" s="148" t="s">
        <v>215</v>
      </c>
      <c r="D44" s="148" t="s">
        <v>30</v>
      </c>
      <c r="E44" s="146"/>
      <c r="F44" s="87"/>
      <c r="G44" s="89"/>
      <c r="H44" s="89"/>
      <c r="I44" s="125">
        <v>2451032</v>
      </c>
      <c r="J44" s="125">
        <v>2849056</v>
      </c>
      <c r="K44" s="237">
        <v>-398024</v>
      </c>
      <c r="L44" s="62">
        <v>-0.1397</v>
      </c>
      <c r="Q44" s="51"/>
      <c r="R44" s="51"/>
      <c r="S44" s="51"/>
      <c r="T44" s="51"/>
    </row>
    <row r="45" spans="1:20" s="50" customFormat="1" ht="11.25">
      <c r="A45" s="144"/>
      <c r="B45" s="146"/>
      <c r="C45" s="148" t="s">
        <v>216</v>
      </c>
      <c r="D45" s="148" t="s">
        <v>31</v>
      </c>
      <c r="E45" s="146"/>
      <c r="F45" s="122"/>
      <c r="G45" s="89"/>
      <c r="H45" s="89"/>
      <c r="I45" s="125">
        <v>92126</v>
      </c>
      <c r="J45" s="125">
        <v>86716</v>
      </c>
      <c r="K45" s="237">
        <v>5410</v>
      </c>
      <c r="L45" s="62">
        <v>0.0624</v>
      </c>
      <c r="Q45" s="51"/>
      <c r="R45" s="51"/>
      <c r="S45" s="51"/>
      <c r="T45" s="51"/>
    </row>
    <row r="46" spans="1:20" s="50" customFormat="1" ht="11.25">
      <c r="A46" s="144"/>
      <c r="B46" s="146"/>
      <c r="C46" s="148" t="s">
        <v>217</v>
      </c>
      <c r="D46" s="148" t="s">
        <v>32</v>
      </c>
      <c r="E46" s="146"/>
      <c r="F46" s="149"/>
      <c r="G46" s="89"/>
      <c r="H46" s="89"/>
      <c r="I46" s="125">
        <v>0</v>
      </c>
      <c r="J46" s="125">
        <v>0</v>
      </c>
      <c r="K46" s="237">
        <v>0</v>
      </c>
      <c r="L46" s="62" t="s">
        <v>300</v>
      </c>
      <c r="Q46" s="51"/>
      <c r="R46" s="51"/>
      <c r="S46" s="51"/>
      <c r="T46" s="51"/>
    </row>
    <row r="47" spans="1:20" s="50" customFormat="1" ht="11.25">
      <c r="A47" s="144"/>
      <c r="B47" s="146"/>
      <c r="C47" s="148" t="s">
        <v>4</v>
      </c>
      <c r="D47" s="148" t="s">
        <v>33</v>
      </c>
      <c r="E47" s="146"/>
      <c r="F47" s="122"/>
      <c r="G47" s="89"/>
      <c r="H47" s="89"/>
      <c r="I47" s="125">
        <v>0</v>
      </c>
      <c r="J47" s="125">
        <v>0</v>
      </c>
      <c r="K47" s="237">
        <v>0</v>
      </c>
      <c r="L47" s="62" t="s">
        <v>300</v>
      </c>
      <c r="Q47" s="51"/>
      <c r="R47" s="51"/>
      <c r="S47" s="51"/>
      <c r="T47" s="51"/>
    </row>
    <row r="48" spans="1:20" s="50" customFormat="1" ht="11.25">
      <c r="A48" s="144"/>
      <c r="B48" s="146"/>
      <c r="C48" s="146"/>
      <c r="D48" s="146"/>
      <c r="E48" s="146"/>
      <c r="F48" s="122"/>
      <c r="G48" s="134" t="s">
        <v>126</v>
      </c>
      <c r="H48" s="150" t="s">
        <v>127</v>
      </c>
      <c r="I48" s="125"/>
      <c r="J48" s="125"/>
      <c r="K48" s="237"/>
      <c r="L48" s="62"/>
      <c r="Q48" s="51"/>
      <c r="R48" s="51"/>
      <c r="S48" s="51"/>
      <c r="T48" s="51"/>
    </row>
    <row r="49" spans="1:20" s="97" customFormat="1" ht="21" customHeight="1">
      <c r="A49" s="151"/>
      <c r="B49" s="136" t="s">
        <v>10</v>
      </c>
      <c r="C49" s="275" t="s">
        <v>263</v>
      </c>
      <c r="D49" s="275"/>
      <c r="E49" s="275"/>
      <c r="F49" s="276"/>
      <c r="G49" s="101"/>
      <c r="H49" s="101"/>
      <c r="I49" s="119">
        <v>39437022</v>
      </c>
      <c r="J49" s="119">
        <v>49061257</v>
      </c>
      <c r="K49" s="231">
        <v>-9624235</v>
      </c>
      <c r="L49" s="70">
        <v>-0.1962</v>
      </c>
      <c r="Q49" s="98"/>
      <c r="R49" s="98"/>
      <c r="S49" s="98"/>
      <c r="T49" s="98"/>
    </row>
    <row r="50" spans="1:20" s="50" customFormat="1" ht="11.25">
      <c r="A50" s="152"/>
      <c r="B50" s="146"/>
      <c r="C50" s="148" t="s">
        <v>215</v>
      </c>
      <c r="D50" s="148" t="s">
        <v>34</v>
      </c>
      <c r="E50" s="146"/>
      <c r="F50" s="153"/>
      <c r="G50" s="91"/>
      <c r="H50" s="91"/>
      <c r="I50" s="125">
        <v>6822203</v>
      </c>
      <c r="J50" s="125">
        <v>6093762</v>
      </c>
      <c r="K50" s="237">
        <v>728441</v>
      </c>
      <c r="L50" s="62">
        <v>0.1195</v>
      </c>
      <c r="Q50" s="51"/>
      <c r="R50" s="51"/>
      <c r="S50" s="51"/>
      <c r="T50" s="51"/>
    </row>
    <row r="51" spans="1:20" s="50" customFormat="1" ht="11.25">
      <c r="A51" s="152"/>
      <c r="B51" s="146"/>
      <c r="C51" s="148"/>
      <c r="D51" s="154" t="s">
        <v>170</v>
      </c>
      <c r="E51" s="154" t="s">
        <v>35</v>
      </c>
      <c r="F51" s="153"/>
      <c r="G51" s="91"/>
      <c r="H51" s="91"/>
      <c r="I51" s="125">
        <v>303041</v>
      </c>
      <c r="J51" s="125">
        <v>251998</v>
      </c>
      <c r="K51" s="237">
        <v>51043</v>
      </c>
      <c r="L51" s="62">
        <v>0.2026</v>
      </c>
      <c r="Q51" s="51"/>
      <c r="R51" s="51"/>
      <c r="S51" s="51"/>
      <c r="T51" s="51"/>
    </row>
    <row r="52" spans="1:20" s="50" customFormat="1" ht="11.25">
      <c r="A52" s="152"/>
      <c r="B52" s="146"/>
      <c r="C52" s="148"/>
      <c r="D52" s="148"/>
      <c r="E52" s="148" t="s">
        <v>215</v>
      </c>
      <c r="F52" s="153" t="s">
        <v>36</v>
      </c>
      <c r="G52" s="91">
        <f>I52-H52</f>
        <v>0</v>
      </c>
      <c r="H52" s="91">
        <v>0</v>
      </c>
      <c r="I52" s="125">
        <v>0</v>
      </c>
      <c r="J52" s="125">
        <v>0</v>
      </c>
      <c r="K52" s="237">
        <v>0</v>
      </c>
      <c r="L52" s="62" t="s">
        <v>300</v>
      </c>
      <c r="Q52" s="51"/>
      <c r="R52" s="51"/>
      <c r="S52" s="51"/>
      <c r="T52" s="51"/>
    </row>
    <row r="53" spans="1:20" s="50" customFormat="1" ht="11.25">
      <c r="A53" s="152"/>
      <c r="B53" s="146"/>
      <c r="C53" s="148"/>
      <c r="D53" s="148"/>
      <c r="E53" s="148" t="s">
        <v>216</v>
      </c>
      <c r="F53" s="153" t="s">
        <v>37</v>
      </c>
      <c r="G53" s="91">
        <f aca="true" t="shared" si="0" ref="G53:G59">I53-H53</f>
        <v>303041</v>
      </c>
      <c r="H53" s="91">
        <v>0</v>
      </c>
      <c r="I53" s="125">
        <v>303041</v>
      </c>
      <c r="J53" s="125">
        <v>251998</v>
      </c>
      <c r="K53" s="237">
        <v>51043</v>
      </c>
      <c r="L53" s="62">
        <v>0.2026</v>
      </c>
      <c r="Q53" s="51"/>
      <c r="R53" s="51"/>
      <c r="S53" s="51"/>
      <c r="T53" s="51"/>
    </row>
    <row r="54" spans="1:20" s="50" customFormat="1" ht="11.25">
      <c r="A54" s="152"/>
      <c r="B54" s="146"/>
      <c r="C54" s="148"/>
      <c r="D54" s="154" t="s">
        <v>171</v>
      </c>
      <c r="E54" s="154" t="s">
        <v>38</v>
      </c>
      <c r="F54" s="153"/>
      <c r="G54" s="91">
        <f t="shared" si="0"/>
        <v>0</v>
      </c>
      <c r="H54" s="91">
        <v>1890581</v>
      </c>
      <c r="I54" s="125">
        <v>1890581</v>
      </c>
      <c r="J54" s="125">
        <v>1890581</v>
      </c>
      <c r="K54" s="237">
        <v>0</v>
      </c>
      <c r="L54" s="62">
        <v>0</v>
      </c>
      <c r="Q54" s="51"/>
      <c r="R54" s="51"/>
      <c r="S54" s="51"/>
      <c r="T54" s="51"/>
    </row>
    <row r="55" spans="1:20" s="50" customFormat="1" ht="11.25">
      <c r="A55" s="152"/>
      <c r="B55" s="146"/>
      <c r="C55" s="148"/>
      <c r="D55" s="154" t="s">
        <v>172</v>
      </c>
      <c r="E55" s="154" t="s">
        <v>39</v>
      </c>
      <c r="F55" s="153"/>
      <c r="G55" s="257"/>
      <c r="H55" s="257"/>
      <c r="I55" s="125">
        <v>4628581</v>
      </c>
      <c r="J55" s="125">
        <v>3951183</v>
      </c>
      <c r="K55" s="237">
        <v>677398</v>
      </c>
      <c r="L55" s="62">
        <v>0.1714</v>
      </c>
      <c r="Q55" s="51"/>
      <c r="R55" s="51"/>
      <c r="S55" s="51"/>
      <c r="T55" s="51"/>
    </row>
    <row r="56" spans="1:20" s="50" customFormat="1" ht="11.25">
      <c r="A56" s="152"/>
      <c r="B56" s="146"/>
      <c r="C56" s="148"/>
      <c r="D56" s="148"/>
      <c r="E56" s="148" t="s">
        <v>215</v>
      </c>
      <c r="F56" s="153" t="s">
        <v>41</v>
      </c>
      <c r="G56" s="91">
        <f t="shared" si="0"/>
        <v>69301</v>
      </c>
      <c r="H56" s="91">
        <v>0</v>
      </c>
      <c r="I56" s="125">
        <v>69301</v>
      </c>
      <c r="J56" s="125">
        <v>727713</v>
      </c>
      <c r="K56" s="237">
        <v>-658412</v>
      </c>
      <c r="L56" s="62">
        <v>-0.9048</v>
      </c>
      <c r="Q56" s="51"/>
      <c r="R56" s="51"/>
      <c r="S56" s="51"/>
      <c r="T56" s="51"/>
    </row>
    <row r="57" spans="1:20" s="50" customFormat="1" ht="11.25">
      <c r="A57" s="152"/>
      <c r="B57" s="146"/>
      <c r="C57" s="148"/>
      <c r="D57" s="148"/>
      <c r="E57" s="148" t="s">
        <v>216</v>
      </c>
      <c r="F57" s="153" t="s">
        <v>42</v>
      </c>
      <c r="G57" s="91">
        <f t="shared" si="0"/>
        <v>0</v>
      </c>
      <c r="H57" s="91">
        <v>1967659</v>
      </c>
      <c r="I57" s="125">
        <v>1967659</v>
      </c>
      <c r="J57" s="125">
        <v>378488</v>
      </c>
      <c r="K57" s="237">
        <v>1589171</v>
      </c>
      <c r="L57" s="62">
        <v>4.1987</v>
      </c>
      <c r="Q57" s="51"/>
      <c r="R57" s="51"/>
      <c r="S57" s="51"/>
      <c r="T57" s="51"/>
    </row>
    <row r="58" spans="1:20" s="50" customFormat="1" ht="11.25">
      <c r="A58" s="152"/>
      <c r="B58" s="146"/>
      <c r="C58" s="148"/>
      <c r="D58" s="148"/>
      <c r="E58" s="148" t="s">
        <v>217</v>
      </c>
      <c r="F58" s="153" t="s">
        <v>40</v>
      </c>
      <c r="G58" s="91">
        <f t="shared" si="0"/>
        <v>297968</v>
      </c>
      <c r="H58" s="91">
        <v>0</v>
      </c>
      <c r="I58" s="125">
        <v>297968</v>
      </c>
      <c r="J58" s="125">
        <v>251329</v>
      </c>
      <c r="K58" s="237">
        <v>46639</v>
      </c>
      <c r="L58" s="62">
        <v>0.1856</v>
      </c>
      <c r="Q58" s="51"/>
      <c r="R58" s="51"/>
      <c r="S58" s="51"/>
      <c r="T58" s="51"/>
    </row>
    <row r="59" spans="1:20" s="50" customFormat="1" ht="11.25">
      <c r="A59" s="152"/>
      <c r="B59" s="146"/>
      <c r="C59" s="148"/>
      <c r="D59" s="148"/>
      <c r="E59" s="148" t="s">
        <v>4</v>
      </c>
      <c r="F59" s="153" t="s">
        <v>43</v>
      </c>
      <c r="G59" s="91">
        <f t="shared" si="0"/>
        <v>0</v>
      </c>
      <c r="H59" s="91">
        <v>2293653</v>
      </c>
      <c r="I59" s="125">
        <v>2293653</v>
      </c>
      <c r="J59" s="125">
        <v>2593653</v>
      </c>
      <c r="K59" s="237">
        <v>-300000</v>
      </c>
      <c r="L59" s="62">
        <v>-0.1157</v>
      </c>
      <c r="Q59" s="51"/>
      <c r="R59" s="51"/>
      <c r="S59" s="51"/>
      <c r="T59" s="51"/>
    </row>
    <row r="60" spans="1:20" s="50" customFormat="1" ht="11.25">
      <c r="A60" s="152"/>
      <c r="B60" s="148"/>
      <c r="C60" s="148"/>
      <c r="D60" s="154" t="s">
        <v>173</v>
      </c>
      <c r="E60" s="154" t="s">
        <v>44</v>
      </c>
      <c r="F60" s="155"/>
      <c r="G60" s="91">
        <f>I60-H60</f>
        <v>0</v>
      </c>
      <c r="H60" s="91">
        <v>0</v>
      </c>
      <c r="I60" s="125">
        <v>0</v>
      </c>
      <c r="J60" s="125">
        <v>0</v>
      </c>
      <c r="K60" s="237">
        <v>0</v>
      </c>
      <c r="L60" s="62" t="s">
        <v>300</v>
      </c>
      <c r="Q60" s="51"/>
      <c r="R60" s="51"/>
      <c r="S60" s="51"/>
      <c r="T60" s="51"/>
    </row>
    <row r="61" spans="1:20" s="50" customFormat="1" ht="11.25">
      <c r="A61" s="152"/>
      <c r="B61" s="148"/>
      <c r="C61" s="148" t="s">
        <v>216</v>
      </c>
      <c r="D61" s="148" t="s">
        <v>45</v>
      </c>
      <c r="E61" s="148"/>
      <c r="F61" s="153"/>
      <c r="G61" s="257"/>
      <c r="H61" s="257"/>
      <c r="I61" s="125">
        <v>22952733</v>
      </c>
      <c r="J61" s="125">
        <v>26738022</v>
      </c>
      <c r="K61" s="237">
        <v>-3785289</v>
      </c>
      <c r="L61" s="62">
        <v>-0.1416</v>
      </c>
      <c r="Q61" s="51"/>
      <c r="R61" s="51"/>
      <c r="S61" s="51"/>
      <c r="T61" s="51"/>
    </row>
    <row r="62" spans="1:20" s="50" customFormat="1" ht="11.25">
      <c r="A62" s="152"/>
      <c r="B62" s="148"/>
      <c r="C62" s="148"/>
      <c r="D62" s="154" t="s">
        <v>170</v>
      </c>
      <c r="E62" s="154" t="s">
        <v>46</v>
      </c>
      <c r="F62" s="155"/>
      <c r="G62" s="257"/>
      <c r="H62" s="257"/>
      <c r="I62" s="125">
        <v>11342622</v>
      </c>
      <c r="J62" s="125">
        <v>15423537</v>
      </c>
      <c r="K62" s="237">
        <v>-4080915</v>
      </c>
      <c r="L62" s="62">
        <v>-0.2646</v>
      </c>
      <c r="Q62" s="51"/>
      <c r="R62" s="51"/>
      <c r="S62" s="51"/>
      <c r="T62" s="51"/>
    </row>
    <row r="63" spans="1:20" s="50" customFormat="1" ht="11.25">
      <c r="A63" s="152"/>
      <c r="B63" s="148"/>
      <c r="C63" s="148"/>
      <c r="D63" s="148"/>
      <c r="E63" s="148" t="s">
        <v>215</v>
      </c>
      <c r="F63" s="155" t="s">
        <v>47</v>
      </c>
      <c r="G63" s="257"/>
      <c r="H63" s="257"/>
      <c r="I63" s="125">
        <v>9281435</v>
      </c>
      <c r="J63" s="125">
        <v>13923090</v>
      </c>
      <c r="K63" s="237">
        <v>-4641655</v>
      </c>
      <c r="L63" s="62">
        <v>-0.3334</v>
      </c>
      <c r="Q63" s="51"/>
      <c r="R63" s="51"/>
      <c r="S63" s="51"/>
      <c r="T63" s="51"/>
    </row>
    <row r="64" spans="1:20" s="50" customFormat="1" ht="22.5">
      <c r="A64" s="152"/>
      <c r="B64" s="148"/>
      <c r="C64" s="148"/>
      <c r="D64" s="148"/>
      <c r="E64" s="148"/>
      <c r="F64" s="156" t="s">
        <v>48</v>
      </c>
      <c r="G64" s="264">
        <f aca="true" t="shared" si="1" ref="G64:G80">I64-H64</f>
        <v>5094396</v>
      </c>
      <c r="H64" s="264">
        <v>3669660</v>
      </c>
      <c r="I64" s="125">
        <v>8764056</v>
      </c>
      <c r="J64" s="125">
        <v>13609142</v>
      </c>
      <c r="K64" s="237">
        <v>-4845086</v>
      </c>
      <c r="L64" s="62">
        <v>-0.356</v>
      </c>
      <c r="Q64" s="51"/>
      <c r="R64" s="51"/>
      <c r="S64" s="51"/>
      <c r="T64" s="51"/>
    </row>
    <row r="65" spans="1:20" s="50" customFormat="1" ht="22.5">
      <c r="A65" s="152"/>
      <c r="B65" s="148"/>
      <c r="C65" s="148"/>
      <c r="D65" s="148"/>
      <c r="E65" s="148"/>
      <c r="F65" s="156" t="s">
        <v>49</v>
      </c>
      <c r="G65" s="264">
        <f t="shared" si="1"/>
        <v>0</v>
      </c>
      <c r="H65" s="264">
        <v>0</v>
      </c>
      <c r="I65" s="125">
        <v>0</v>
      </c>
      <c r="J65" s="125">
        <v>0</v>
      </c>
      <c r="K65" s="237">
        <v>0</v>
      </c>
      <c r="L65" s="62" t="s">
        <v>300</v>
      </c>
      <c r="Q65" s="51"/>
      <c r="R65" s="51"/>
      <c r="S65" s="51"/>
      <c r="T65" s="51"/>
    </row>
    <row r="66" spans="1:20" s="50" customFormat="1" ht="22.5">
      <c r="A66" s="152"/>
      <c r="B66" s="148"/>
      <c r="C66" s="148"/>
      <c r="D66" s="148"/>
      <c r="E66" s="148"/>
      <c r="F66" s="156" t="s">
        <v>50</v>
      </c>
      <c r="G66" s="264">
        <f t="shared" si="1"/>
        <v>0</v>
      </c>
      <c r="H66" s="264">
        <v>0</v>
      </c>
      <c r="I66" s="125">
        <v>0</v>
      </c>
      <c r="J66" s="125">
        <v>0</v>
      </c>
      <c r="K66" s="237">
        <v>0</v>
      </c>
      <c r="L66" s="62" t="s">
        <v>300</v>
      </c>
      <c r="Q66" s="51"/>
      <c r="R66" s="51"/>
      <c r="S66" s="51"/>
      <c r="T66" s="51"/>
    </row>
    <row r="67" spans="1:20" s="50" customFormat="1" ht="11.25">
      <c r="A67" s="152"/>
      <c r="B67" s="148"/>
      <c r="C67" s="148"/>
      <c r="D67" s="148"/>
      <c r="E67" s="148"/>
      <c r="F67" s="157" t="s">
        <v>51</v>
      </c>
      <c r="G67" s="264">
        <f t="shared" si="1"/>
        <v>517379</v>
      </c>
      <c r="H67" s="264">
        <v>0</v>
      </c>
      <c r="I67" s="125">
        <v>517379</v>
      </c>
      <c r="J67" s="125">
        <v>313948</v>
      </c>
      <c r="K67" s="237">
        <v>203431</v>
      </c>
      <c r="L67" s="62">
        <v>0.648</v>
      </c>
      <c r="Q67" s="51"/>
      <c r="R67" s="51"/>
      <c r="S67" s="51"/>
      <c r="T67" s="51"/>
    </row>
    <row r="68" spans="1:20" s="50" customFormat="1" ht="11.25">
      <c r="A68" s="152"/>
      <c r="B68" s="148"/>
      <c r="C68" s="148"/>
      <c r="D68" s="148"/>
      <c r="E68" s="148" t="s">
        <v>216</v>
      </c>
      <c r="F68" s="148" t="s">
        <v>52</v>
      </c>
      <c r="G68" s="264">
        <f t="shared" si="1"/>
        <v>2061187</v>
      </c>
      <c r="H68" s="264">
        <v>0</v>
      </c>
      <c r="I68" s="125">
        <v>2061187</v>
      </c>
      <c r="J68" s="125">
        <v>1500447</v>
      </c>
      <c r="K68" s="237">
        <v>560740</v>
      </c>
      <c r="L68" s="62">
        <v>0.3737</v>
      </c>
      <c r="Q68" s="51"/>
      <c r="R68" s="51"/>
      <c r="S68" s="51"/>
      <c r="T68" s="51"/>
    </row>
    <row r="69" spans="1:20" s="50" customFormat="1" ht="11.25">
      <c r="A69" s="152"/>
      <c r="B69" s="148"/>
      <c r="C69" s="148"/>
      <c r="D69" s="154" t="s">
        <v>171</v>
      </c>
      <c r="E69" s="154" t="s">
        <v>53</v>
      </c>
      <c r="F69" s="155"/>
      <c r="G69" s="260"/>
      <c r="H69" s="260"/>
      <c r="I69" s="125">
        <v>11610111</v>
      </c>
      <c r="J69" s="125">
        <v>11314485</v>
      </c>
      <c r="K69" s="237">
        <v>295626</v>
      </c>
      <c r="L69" s="62">
        <v>0.0261</v>
      </c>
      <c r="Q69" s="51"/>
      <c r="R69" s="51"/>
      <c r="S69" s="51"/>
      <c r="T69" s="51"/>
    </row>
    <row r="70" spans="1:20" s="50" customFormat="1" ht="11.25">
      <c r="A70" s="152"/>
      <c r="B70" s="148"/>
      <c r="C70" s="148"/>
      <c r="D70" s="148"/>
      <c r="E70" s="148" t="s">
        <v>215</v>
      </c>
      <c r="F70" s="155" t="s">
        <v>54</v>
      </c>
      <c r="G70" s="264">
        <f t="shared" si="1"/>
        <v>459738</v>
      </c>
      <c r="H70" s="264">
        <f>11150373</f>
        <v>11150373</v>
      </c>
      <c r="I70" s="125">
        <v>11610111</v>
      </c>
      <c r="J70" s="125">
        <v>11314485</v>
      </c>
      <c r="K70" s="237">
        <v>295626</v>
      </c>
      <c r="L70" s="62">
        <v>0.0261</v>
      </c>
      <c r="Q70" s="51"/>
      <c r="R70" s="51"/>
      <c r="S70" s="51"/>
      <c r="T70" s="51"/>
    </row>
    <row r="71" spans="1:20" s="50" customFormat="1" ht="11.25">
      <c r="A71" s="152"/>
      <c r="B71" s="148"/>
      <c r="C71" s="148"/>
      <c r="D71" s="148"/>
      <c r="E71" s="148" t="s">
        <v>216</v>
      </c>
      <c r="F71" s="155" t="s">
        <v>55</v>
      </c>
      <c r="G71" s="91">
        <f t="shared" si="1"/>
        <v>0</v>
      </c>
      <c r="H71" s="264">
        <v>0</v>
      </c>
      <c r="I71" s="125">
        <v>0</v>
      </c>
      <c r="J71" s="125">
        <v>0</v>
      </c>
      <c r="K71" s="237">
        <v>0</v>
      </c>
      <c r="L71" s="62" t="s">
        <v>300</v>
      </c>
      <c r="Q71" s="51"/>
      <c r="R71" s="51"/>
      <c r="S71" s="51"/>
      <c r="T71" s="51"/>
    </row>
    <row r="72" spans="1:20" s="50" customFormat="1" ht="11.25">
      <c r="A72" s="152"/>
      <c r="B72" s="148"/>
      <c r="C72" s="148"/>
      <c r="D72" s="148"/>
      <c r="E72" s="148" t="s">
        <v>217</v>
      </c>
      <c r="F72" s="155" t="s">
        <v>56</v>
      </c>
      <c r="G72" s="91">
        <f t="shared" si="1"/>
        <v>0</v>
      </c>
      <c r="H72" s="264">
        <v>0</v>
      </c>
      <c r="I72" s="125">
        <v>0</v>
      </c>
      <c r="J72" s="125">
        <v>0</v>
      </c>
      <c r="K72" s="237">
        <v>0</v>
      </c>
      <c r="L72" s="62" t="s">
        <v>300</v>
      </c>
      <c r="Q72" s="51"/>
      <c r="R72" s="51"/>
      <c r="S72" s="51"/>
      <c r="T72" s="51"/>
    </row>
    <row r="73" spans="1:20" s="50" customFormat="1" ht="22.5">
      <c r="A73" s="152"/>
      <c r="B73" s="146"/>
      <c r="C73" s="148"/>
      <c r="D73" s="146"/>
      <c r="E73" s="148" t="s">
        <v>4</v>
      </c>
      <c r="F73" s="158" t="s">
        <v>57</v>
      </c>
      <c r="G73" s="91">
        <f t="shared" si="1"/>
        <v>0</v>
      </c>
      <c r="H73" s="264">
        <v>0</v>
      </c>
      <c r="I73" s="125">
        <v>0</v>
      </c>
      <c r="J73" s="125">
        <v>0</v>
      </c>
      <c r="K73" s="237">
        <v>0</v>
      </c>
      <c r="L73" s="62" t="s">
        <v>300</v>
      </c>
      <c r="Q73" s="51"/>
      <c r="R73" s="51"/>
      <c r="S73" s="51"/>
      <c r="T73" s="51"/>
    </row>
    <row r="74" spans="1:20" s="50" customFormat="1" ht="11.25">
      <c r="A74" s="152"/>
      <c r="B74" s="146"/>
      <c r="C74" s="148" t="s">
        <v>217</v>
      </c>
      <c r="D74" s="148" t="s">
        <v>58</v>
      </c>
      <c r="E74" s="159"/>
      <c r="F74" s="155"/>
      <c r="G74" s="91">
        <f t="shared" si="1"/>
        <v>0</v>
      </c>
      <c r="H74" s="91">
        <v>0</v>
      </c>
      <c r="I74" s="125">
        <v>0</v>
      </c>
      <c r="J74" s="125">
        <v>0</v>
      </c>
      <c r="K74" s="237">
        <v>0</v>
      </c>
      <c r="L74" s="62" t="s">
        <v>300</v>
      </c>
      <c r="Q74" s="51"/>
      <c r="R74" s="51"/>
      <c r="S74" s="51"/>
      <c r="T74" s="51"/>
    </row>
    <row r="75" spans="1:20" s="50" customFormat="1" ht="11.25">
      <c r="A75" s="152"/>
      <c r="B75" s="146"/>
      <c r="C75" s="148" t="s">
        <v>4</v>
      </c>
      <c r="D75" s="148" t="s">
        <v>59</v>
      </c>
      <c r="E75" s="148"/>
      <c r="F75" s="155"/>
      <c r="G75" s="257"/>
      <c r="H75" s="257"/>
      <c r="I75" s="125">
        <v>5865520</v>
      </c>
      <c r="J75" s="125">
        <v>7261472</v>
      </c>
      <c r="K75" s="237">
        <v>-1395952</v>
      </c>
      <c r="L75" s="62">
        <v>-0.1922</v>
      </c>
      <c r="Q75" s="51"/>
      <c r="R75" s="51"/>
      <c r="S75" s="51"/>
      <c r="T75" s="51"/>
    </row>
    <row r="76" spans="1:20" s="50" customFormat="1" ht="11.25">
      <c r="A76" s="152"/>
      <c r="B76" s="146"/>
      <c r="C76" s="148"/>
      <c r="D76" s="154" t="s">
        <v>170</v>
      </c>
      <c r="E76" s="154" t="s">
        <v>60</v>
      </c>
      <c r="F76" s="155"/>
      <c r="G76" s="91">
        <f t="shared" si="1"/>
        <v>5045743</v>
      </c>
      <c r="H76" s="264">
        <v>0</v>
      </c>
      <c r="I76" s="125">
        <v>5045743</v>
      </c>
      <c r="J76" s="125">
        <v>6448754</v>
      </c>
      <c r="K76" s="237">
        <v>-1403011</v>
      </c>
      <c r="L76" s="62">
        <v>-0.2176</v>
      </c>
      <c r="Q76" s="51"/>
      <c r="R76" s="51"/>
      <c r="S76" s="51"/>
      <c r="T76" s="51"/>
    </row>
    <row r="77" spans="1:20" s="50" customFormat="1" ht="11.25">
      <c r="A77" s="152"/>
      <c r="B77" s="146"/>
      <c r="C77" s="148"/>
      <c r="D77" s="154" t="s">
        <v>171</v>
      </c>
      <c r="E77" s="154" t="s">
        <v>61</v>
      </c>
      <c r="F77" s="155"/>
      <c r="G77" s="91">
        <f t="shared" si="1"/>
        <v>819777</v>
      </c>
      <c r="H77" s="264">
        <v>0</v>
      </c>
      <c r="I77" s="125">
        <v>819777</v>
      </c>
      <c r="J77" s="125">
        <v>812718</v>
      </c>
      <c r="K77" s="237">
        <v>7059</v>
      </c>
      <c r="L77" s="62">
        <v>0.0087</v>
      </c>
      <c r="Q77" s="51"/>
      <c r="R77" s="51"/>
      <c r="S77" s="51"/>
      <c r="T77" s="51"/>
    </row>
    <row r="78" spans="1:20" s="50" customFormat="1" ht="11.25">
      <c r="A78" s="152"/>
      <c r="B78" s="146"/>
      <c r="C78" s="148" t="s">
        <v>5</v>
      </c>
      <c r="D78" s="148" t="s">
        <v>62</v>
      </c>
      <c r="E78" s="148"/>
      <c r="F78" s="155"/>
      <c r="G78" s="91">
        <f t="shared" si="1"/>
        <v>810823</v>
      </c>
      <c r="H78" s="264">
        <v>0</v>
      </c>
      <c r="I78" s="125">
        <v>810823</v>
      </c>
      <c r="J78" s="125">
        <v>6177625</v>
      </c>
      <c r="K78" s="237">
        <v>-5366802</v>
      </c>
      <c r="L78" s="62">
        <v>-0.8687</v>
      </c>
      <c r="Q78" s="51"/>
      <c r="R78" s="51"/>
      <c r="S78" s="51"/>
      <c r="T78" s="51"/>
    </row>
    <row r="79" spans="1:20" s="50" customFormat="1" ht="11.25">
      <c r="A79" s="152"/>
      <c r="B79" s="146"/>
      <c r="C79" s="148" t="s">
        <v>14</v>
      </c>
      <c r="D79" s="148" t="s">
        <v>63</v>
      </c>
      <c r="E79" s="148"/>
      <c r="F79" s="155"/>
      <c r="G79" s="91">
        <f t="shared" si="1"/>
        <v>511</v>
      </c>
      <c r="H79" s="264">
        <v>0</v>
      </c>
      <c r="I79" s="125">
        <v>511</v>
      </c>
      <c r="J79" s="125">
        <v>1464</v>
      </c>
      <c r="K79" s="237">
        <v>-953</v>
      </c>
      <c r="L79" s="62">
        <v>-0.651</v>
      </c>
      <c r="Q79" s="51"/>
      <c r="R79" s="51"/>
      <c r="S79" s="51"/>
      <c r="T79" s="51"/>
    </row>
    <row r="80" spans="1:20" s="50" customFormat="1" ht="11.25">
      <c r="A80" s="152"/>
      <c r="B80" s="146"/>
      <c r="C80" s="148" t="s">
        <v>15</v>
      </c>
      <c r="D80" s="148" t="s">
        <v>64</v>
      </c>
      <c r="E80" s="148"/>
      <c r="F80" s="155"/>
      <c r="G80" s="265">
        <f t="shared" si="1"/>
        <v>1665242</v>
      </c>
      <c r="H80" s="266">
        <v>1319990</v>
      </c>
      <c r="I80" s="125">
        <v>2985232</v>
      </c>
      <c r="J80" s="125">
        <v>2788912</v>
      </c>
      <c r="K80" s="237">
        <v>196320</v>
      </c>
      <c r="L80" s="62">
        <v>0.0704</v>
      </c>
      <c r="Q80" s="51"/>
      <c r="R80" s="51"/>
      <c r="S80" s="51"/>
      <c r="T80" s="51"/>
    </row>
    <row r="81" spans="1:20" s="50" customFormat="1" ht="11.25">
      <c r="A81" s="160"/>
      <c r="B81" s="148" t="s">
        <v>21</v>
      </c>
      <c r="C81" s="155" t="s">
        <v>129</v>
      </c>
      <c r="D81" s="148"/>
      <c r="E81" s="148"/>
      <c r="F81" s="155"/>
      <c r="G81" s="148"/>
      <c r="H81" s="148"/>
      <c r="I81" s="125">
        <v>0</v>
      </c>
      <c r="J81" s="125">
        <v>0</v>
      </c>
      <c r="K81" s="237">
        <v>0</v>
      </c>
      <c r="L81" s="62" t="s">
        <v>300</v>
      </c>
      <c r="Q81" s="51"/>
      <c r="R81" s="51"/>
      <c r="S81" s="51"/>
      <c r="T81" s="51"/>
    </row>
    <row r="82" spans="1:20" s="50" customFormat="1" ht="11.25">
      <c r="A82" s="152"/>
      <c r="B82" s="146"/>
      <c r="C82" s="148" t="s">
        <v>215</v>
      </c>
      <c r="D82" s="148" t="s">
        <v>65</v>
      </c>
      <c r="E82" s="146"/>
      <c r="F82" s="159"/>
      <c r="G82" s="148"/>
      <c r="H82" s="148"/>
      <c r="I82" s="125">
        <v>0</v>
      </c>
      <c r="J82" s="125">
        <v>0</v>
      </c>
      <c r="K82" s="237">
        <v>0</v>
      </c>
      <c r="L82" s="62" t="s">
        <v>300</v>
      </c>
      <c r="Q82" s="51"/>
      <c r="R82" s="51"/>
      <c r="S82" s="51"/>
      <c r="T82" s="51"/>
    </row>
    <row r="83" spans="1:20" s="50" customFormat="1" ht="11.25">
      <c r="A83" s="144"/>
      <c r="B83" s="146"/>
      <c r="C83" s="148" t="s">
        <v>216</v>
      </c>
      <c r="D83" s="148" t="s">
        <v>66</v>
      </c>
      <c r="E83" s="146"/>
      <c r="F83" s="157"/>
      <c r="G83" s="148"/>
      <c r="H83" s="148"/>
      <c r="I83" s="125">
        <v>0</v>
      </c>
      <c r="J83" s="125">
        <v>0</v>
      </c>
      <c r="K83" s="237">
        <v>0</v>
      </c>
      <c r="L83" s="62" t="s">
        <v>300</v>
      </c>
      <c r="Q83" s="51"/>
      <c r="R83" s="51"/>
      <c r="S83" s="51"/>
      <c r="T83" s="51"/>
    </row>
    <row r="84" spans="1:20" s="97" customFormat="1" ht="10.5">
      <c r="A84" s="151"/>
      <c r="B84" s="146" t="s">
        <v>67</v>
      </c>
      <c r="C84" s="161" t="s">
        <v>130</v>
      </c>
      <c r="D84" s="146"/>
      <c r="E84" s="146"/>
      <c r="F84" s="162"/>
      <c r="G84" s="146"/>
      <c r="H84" s="146"/>
      <c r="I84" s="163">
        <v>36799520</v>
      </c>
      <c r="J84" s="163">
        <v>26696884</v>
      </c>
      <c r="K84" s="242">
        <v>10102636</v>
      </c>
      <c r="L84" s="80">
        <v>0.3784</v>
      </c>
      <c r="Q84" s="98"/>
      <c r="R84" s="98"/>
      <c r="S84" s="98"/>
      <c r="T84" s="98"/>
    </row>
    <row r="85" spans="1:20" s="50" customFormat="1" ht="11.25">
      <c r="A85" s="144"/>
      <c r="B85" s="146"/>
      <c r="C85" s="146" t="s">
        <v>215</v>
      </c>
      <c r="D85" s="155" t="s">
        <v>131</v>
      </c>
      <c r="E85" s="146"/>
      <c r="F85" s="155"/>
      <c r="G85" s="148"/>
      <c r="H85" s="148"/>
      <c r="I85" s="125">
        <v>64709</v>
      </c>
      <c r="J85" s="125">
        <v>51281</v>
      </c>
      <c r="K85" s="237">
        <v>13428</v>
      </c>
      <c r="L85" s="62">
        <v>0.2619</v>
      </c>
      <c r="Q85" s="51"/>
      <c r="R85" s="51"/>
      <c r="S85" s="51"/>
      <c r="T85" s="51"/>
    </row>
    <row r="86" spans="1:20" s="50" customFormat="1" ht="11.25">
      <c r="A86" s="152"/>
      <c r="B86" s="146"/>
      <c r="C86" s="146" t="s">
        <v>216</v>
      </c>
      <c r="D86" s="155" t="s">
        <v>68</v>
      </c>
      <c r="E86" s="146"/>
      <c r="F86" s="159"/>
      <c r="G86" s="148"/>
      <c r="H86" s="148"/>
      <c r="I86" s="125">
        <v>36721294</v>
      </c>
      <c r="J86" s="125">
        <v>26625635</v>
      </c>
      <c r="K86" s="237">
        <v>10095659</v>
      </c>
      <c r="L86" s="62">
        <v>0.3792</v>
      </c>
      <c r="Q86" s="51"/>
      <c r="R86" s="51"/>
      <c r="S86" s="51"/>
      <c r="T86" s="51"/>
    </row>
    <row r="87" spans="1:20" s="50" customFormat="1" ht="11.25">
      <c r="A87" s="152"/>
      <c r="B87" s="146"/>
      <c r="C87" s="146" t="s">
        <v>217</v>
      </c>
      <c r="D87" s="155" t="s">
        <v>69</v>
      </c>
      <c r="E87" s="146"/>
      <c r="F87" s="159"/>
      <c r="G87" s="148"/>
      <c r="H87" s="148"/>
      <c r="I87" s="125">
        <v>0</v>
      </c>
      <c r="J87" s="125">
        <v>0</v>
      </c>
      <c r="K87" s="237">
        <v>0</v>
      </c>
      <c r="L87" s="62" t="s">
        <v>300</v>
      </c>
      <c r="Q87" s="51"/>
      <c r="R87" s="51"/>
      <c r="S87" s="51"/>
      <c r="T87" s="51"/>
    </row>
    <row r="88" spans="1:20" s="50" customFormat="1" ht="11.25">
      <c r="A88" s="152"/>
      <c r="B88" s="146"/>
      <c r="C88" s="146" t="s">
        <v>4</v>
      </c>
      <c r="D88" s="155" t="s">
        <v>70</v>
      </c>
      <c r="E88" s="146"/>
      <c r="F88" s="159"/>
      <c r="G88" s="148"/>
      <c r="H88" s="148"/>
      <c r="I88" s="125">
        <v>13517</v>
      </c>
      <c r="J88" s="125">
        <v>19968</v>
      </c>
      <c r="K88" s="239">
        <v>-6451</v>
      </c>
      <c r="L88" s="211">
        <v>-0.3231</v>
      </c>
      <c r="Q88" s="51"/>
      <c r="R88" s="51"/>
      <c r="S88" s="51"/>
      <c r="T88" s="51"/>
    </row>
    <row r="89" spans="1:20" s="97" customFormat="1" ht="10.5">
      <c r="A89" s="303" t="s">
        <v>71</v>
      </c>
      <c r="B89" s="304"/>
      <c r="C89" s="304"/>
      <c r="D89" s="304"/>
      <c r="E89" s="304"/>
      <c r="F89" s="304"/>
      <c r="G89" s="311"/>
      <c r="H89" s="304"/>
      <c r="I89" s="141">
        <v>78779700</v>
      </c>
      <c r="J89" s="141">
        <v>78693913</v>
      </c>
      <c r="K89" s="232">
        <v>85787</v>
      </c>
      <c r="L89" s="72">
        <v>0.0011</v>
      </c>
      <c r="Q89" s="98"/>
      <c r="R89" s="98"/>
      <c r="S89" s="98"/>
      <c r="T89" s="98"/>
    </row>
    <row r="90" spans="1:20" s="97" customFormat="1" ht="10.5">
      <c r="A90" s="144" t="s">
        <v>95</v>
      </c>
      <c r="B90" s="145" t="s">
        <v>72</v>
      </c>
      <c r="C90" s="146"/>
      <c r="D90" s="146"/>
      <c r="E90" s="146"/>
      <c r="F90" s="162"/>
      <c r="G90" s="164"/>
      <c r="H90" s="165"/>
      <c r="I90" s="119"/>
      <c r="J90" s="119"/>
      <c r="K90" s="231"/>
      <c r="L90" s="70"/>
      <c r="Q90" s="98"/>
      <c r="R90" s="98"/>
      <c r="S90" s="98"/>
      <c r="T90" s="98"/>
    </row>
    <row r="91" spans="1:20" s="97" customFormat="1" ht="10.5">
      <c r="A91" s="144"/>
      <c r="B91" s="146" t="s">
        <v>3</v>
      </c>
      <c r="C91" s="145" t="s">
        <v>115</v>
      </c>
      <c r="D91" s="146"/>
      <c r="E91" s="146"/>
      <c r="F91" s="161"/>
      <c r="G91" s="146"/>
      <c r="H91" s="165"/>
      <c r="I91" s="119">
        <v>0</v>
      </c>
      <c r="J91" s="119">
        <v>0</v>
      </c>
      <c r="K91" s="231">
        <v>0</v>
      </c>
      <c r="L91" s="70" t="s">
        <v>300</v>
      </c>
      <c r="Q91" s="98"/>
      <c r="R91" s="98"/>
      <c r="S91" s="98"/>
      <c r="T91" s="98"/>
    </row>
    <row r="92" spans="1:20" s="97" customFormat="1" ht="10.5">
      <c r="A92" s="144"/>
      <c r="B92" s="146" t="s">
        <v>10</v>
      </c>
      <c r="C92" s="145" t="s">
        <v>116</v>
      </c>
      <c r="D92" s="146"/>
      <c r="E92" s="146"/>
      <c r="F92" s="162"/>
      <c r="G92" s="166"/>
      <c r="H92" s="165"/>
      <c r="I92" s="119">
        <v>60873</v>
      </c>
      <c r="J92" s="119">
        <v>79547</v>
      </c>
      <c r="K92" s="231">
        <v>-18674</v>
      </c>
      <c r="L92" s="70">
        <v>-0.2348</v>
      </c>
      <c r="Q92" s="98"/>
      <c r="R92" s="98"/>
      <c r="S92" s="98"/>
      <c r="T92" s="98"/>
    </row>
    <row r="93" spans="1:20" s="97" customFormat="1" ht="10.5">
      <c r="A93" s="303" t="s">
        <v>74</v>
      </c>
      <c r="B93" s="304"/>
      <c r="C93" s="304"/>
      <c r="D93" s="304"/>
      <c r="E93" s="304"/>
      <c r="F93" s="304"/>
      <c r="G93" s="306"/>
      <c r="H93" s="304"/>
      <c r="I93" s="141">
        <v>60873</v>
      </c>
      <c r="J93" s="141">
        <v>79547</v>
      </c>
      <c r="K93" s="232">
        <v>-18674</v>
      </c>
      <c r="L93" s="72">
        <v>-0.2348</v>
      </c>
      <c r="Q93" s="98"/>
      <c r="R93" s="98"/>
      <c r="S93" s="98"/>
      <c r="T93" s="98"/>
    </row>
    <row r="94" spans="1:20" s="102" customFormat="1" ht="5.25" customHeight="1" thickBot="1">
      <c r="A94" s="167"/>
      <c r="B94" s="161"/>
      <c r="C94" s="161"/>
      <c r="D94" s="161"/>
      <c r="E94" s="161"/>
      <c r="F94" s="161"/>
      <c r="G94" s="161"/>
      <c r="H94" s="161"/>
      <c r="I94" s="168"/>
      <c r="J94" s="168"/>
      <c r="K94" s="243"/>
      <c r="L94" s="214"/>
      <c r="Q94" s="103"/>
      <c r="R94" s="103"/>
      <c r="S94" s="103"/>
      <c r="T94" s="103"/>
    </row>
    <row r="95" spans="1:20" s="97" customFormat="1" ht="11.25" thickBot="1">
      <c r="A95" s="295" t="s">
        <v>73</v>
      </c>
      <c r="B95" s="296"/>
      <c r="C95" s="296"/>
      <c r="D95" s="296"/>
      <c r="E95" s="296"/>
      <c r="F95" s="296"/>
      <c r="G95" s="296"/>
      <c r="H95" s="296"/>
      <c r="I95" s="169">
        <v>135298384</v>
      </c>
      <c r="J95" s="169">
        <v>135627667</v>
      </c>
      <c r="K95" s="244">
        <v>-329283</v>
      </c>
      <c r="L95" s="215">
        <v>-0.0024</v>
      </c>
      <c r="Q95" s="98"/>
      <c r="R95" s="98"/>
      <c r="S95" s="98"/>
      <c r="T95" s="98"/>
    </row>
    <row r="96" spans="1:20" s="104" customFormat="1" ht="10.5">
      <c r="A96" s="144" t="s">
        <v>98</v>
      </c>
      <c r="B96" s="145" t="s">
        <v>75</v>
      </c>
      <c r="C96" s="146"/>
      <c r="D96" s="146"/>
      <c r="E96" s="146"/>
      <c r="F96" s="162"/>
      <c r="G96" s="146"/>
      <c r="H96" s="165"/>
      <c r="I96" s="119"/>
      <c r="J96" s="119"/>
      <c r="K96" s="231"/>
      <c r="L96" s="70"/>
      <c r="Q96" s="105"/>
      <c r="R96" s="105"/>
      <c r="S96" s="105"/>
      <c r="T96" s="105"/>
    </row>
    <row r="97" spans="1:20" s="104" customFormat="1" ht="10.5">
      <c r="A97" s="144"/>
      <c r="B97" s="146" t="s">
        <v>149</v>
      </c>
      <c r="C97" s="145" t="s">
        <v>76</v>
      </c>
      <c r="D97" s="146"/>
      <c r="E97" s="146"/>
      <c r="F97" s="161"/>
      <c r="G97" s="146"/>
      <c r="H97" s="165"/>
      <c r="I97" s="119">
        <v>0</v>
      </c>
      <c r="J97" s="119">
        <v>58505</v>
      </c>
      <c r="K97" s="231">
        <v>-58505</v>
      </c>
      <c r="L97" s="70">
        <v>-1</v>
      </c>
      <c r="Q97" s="105"/>
      <c r="R97" s="105"/>
      <c r="S97" s="105"/>
      <c r="T97" s="105"/>
    </row>
    <row r="98" spans="1:20" s="104" customFormat="1" ht="10.5">
      <c r="A98" s="144"/>
      <c r="B98" s="146" t="s">
        <v>216</v>
      </c>
      <c r="C98" s="161" t="s">
        <v>114</v>
      </c>
      <c r="D98" s="146"/>
      <c r="E98" s="146"/>
      <c r="F98" s="162"/>
      <c r="G98" s="146"/>
      <c r="H98" s="165"/>
      <c r="I98" s="119">
        <v>0</v>
      </c>
      <c r="J98" s="119">
        <v>0</v>
      </c>
      <c r="K98" s="231">
        <v>0</v>
      </c>
      <c r="L98" s="70" t="s">
        <v>300</v>
      </c>
      <c r="Q98" s="105"/>
      <c r="R98" s="105"/>
      <c r="S98" s="105"/>
      <c r="T98" s="105"/>
    </row>
    <row r="99" spans="1:20" s="104" customFormat="1" ht="10.5">
      <c r="A99" s="144"/>
      <c r="B99" s="161" t="s">
        <v>217</v>
      </c>
      <c r="C99" s="146" t="s">
        <v>77</v>
      </c>
      <c r="D99" s="146"/>
      <c r="E99" s="146"/>
      <c r="F99" s="162"/>
      <c r="G99" s="146"/>
      <c r="H99" s="165"/>
      <c r="I99" s="119">
        <v>85496</v>
      </c>
      <c r="J99" s="119">
        <v>85496</v>
      </c>
      <c r="K99" s="231">
        <v>0</v>
      </c>
      <c r="L99" s="70">
        <v>0</v>
      </c>
      <c r="Q99" s="105"/>
      <c r="R99" s="105"/>
      <c r="S99" s="105"/>
      <c r="T99" s="105"/>
    </row>
    <row r="100" spans="1:20" s="104" customFormat="1" ht="10.5">
      <c r="A100" s="144"/>
      <c r="B100" s="146" t="s">
        <v>4</v>
      </c>
      <c r="C100" s="145" t="s">
        <v>78</v>
      </c>
      <c r="D100" s="146"/>
      <c r="E100" s="146"/>
      <c r="F100" s="161"/>
      <c r="G100" s="166"/>
      <c r="H100" s="165"/>
      <c r="I100" s="119">
        <v>15783095</v>
      </c>
      <c r="J100" s="119">
        <v>15284190</v>
      </c>
      <c r="K100" s="231">
        <v>498905</v>
      </c>
      <c r="L100" s="70">
        <v>0.0326</v>
      </c>
      <c r="Q100" s="105"/>
      <c r="R100" s="105"/>
      <c r="S100" s="105"/>
      <c r="T100" s="105"/>
    </row>
    <row r="101" spans="1:20" s="97" customFormat="1" ht="11.25" thickBot="1">
      <c r="A101" s="298" t="s">
        <v>79</v>
      </c>
      <c r="B101" s="299"/>
      <c r="C101" s="299"/>
      <c r="D101" s="299"/>
      <c r="E101" s="299"/>
      <c r="F101" s="299"/>
      <c r="G101" s="300"/>
      <c r="H101" s="301"/>
      <c r="I101" s="170">
        <v>15868591</v>
      </c>
      <c r="J101" s="170">
        <v>15428191</v>
      </c>
      <c r="K101" s="245">
        <v>440400</v>
      </c>
      <c r="L101" s="216">
        <v>0.0285</v>
      </c>
      <c r="Q101" s="98"/>
      <c r="R101" s="98"/>
      <c r="S101" s="98"/>
      <c r="T101" s="98"/>
    </row>
    <row r="102" spans="1:20" s="55" customFormat="1" ht="11.25">
      <c r="A102" s="142"/>
      <c r="B102" s="142"/>
      <c r="C102" s="142"/>
      <c r="D102" s="142"/>
      <c r="E102" s="142"/>
      <c r="F102" s="142"/>
      <c r="G102" s="142"/>
      <c r="H102" s="142"/>
      <c r="I102" s="171"/>
      <c r="J102" s="171"/>
      <c r="K102" s="246"/>
      <c r="L102" s="58"/>
      <c r="Q102" s="56"/>
      <c r="R102" s="56"/>
      <c r="S102" s="56"/>
      <c r="T102" s="56"/>
    </row>
    <row r="103" spans="1:20" s="55" customFormat="1" ht="11.25">
      <c r="A103" s="142"/>
      <c r="B103" s="142"/>
      <c r="C103" s="142"/>
      <c r="D103" s="142"/>
      <c r="E103" s="142"/>
      <c r="F103" s="142"/>
      <c r="G103" s="142"/>
      <c r="H103" s="142"/>
      <c r="I103" s="171"/>
      <c r="J103" s="171"/>
      <c r="K103" s="246"/>
      <c r="L103" s="58"/>
      <c r="Q103" s="56"/>
      <c r="R103" s="56"/>
      <c r="S103" s="56"/>
      <c r="T103" s="56"/>
    </row>
    <row r="104" spans="1:20" s="53" customFormat="1" ht="12" thickBot="1">
      <c r="A104" s="172"/>
      <c r="B104" s="172"/>
      <c r="C104" s="172"/>
      <c r="D104" s="172"/>
      <c r="E104" s="172"/>
      <c r="F104" s="173"/>
      <c r="G104" s="174"/>
      <c r="H104" s="174"/>
      <c r="I104" s="175"/>
      <c r="J104" s="174"/>
      <c r="K104" s="247"/>
      <c r="L104" s="217"/>
      <c r="Q104" s="51"/>
      <c r="R104" s="51"/>
      <c r="S104" s="51"/>
      <c r="T104" s="51"/>
    </row>
    <row r="105" spans="1:12" ht="36" customHeight="1" thickBot="1">
      <c r="A105" s="293" t="s">
        <v>80</v>
      </c>
      <c r="B105" s="294"/>
      <c r="C105" s="294"/>
      <c r="D105" s="294"/>
      <c r="E105" s="294"/>
      <c r="F105" s="294"/>
      <c r="G105" s="294"/>
      <c r="H105" s="294"/>
      <c r="I105" s="294"/>
      <c r="J105" s="294"/>
      <c r="K105" s="288" t="s">
        <v>2</v>
      </c>
      <c r="L105" s="289"/>
    </row>
    <row r="106" spans="1:12" ht="13.5" thickBot="1">
      <c r="A106" s="176"/>
      <c r="B106" s="176"/>
      <c r="C106" s="176"/>
      <c r="D106" s="176"/>
      <c r="E106" s="176"/>
      <c r="F106" s="177"/>
      <c r="G106" s="174"/>
      <c r="H106" s="174"/>
      <c r="I106" s="178"/>
      <c r="J106" s="179"/>
      <c r="K106" s="248"/>
      <c r="L106" s="82"/>
    </row>
    <row r="107" spans="1:12" ht="12.75" customHeight="1">
      <c r="A107" s="279" t="s">
        <v>296</v>
      </c>
      <c r="B107" s="280"/>
      <c r="C107" s="280"/>
      <c r="D107" s="280"/>
      <c r="E107" s="280"/>
      <c r="F107" s="280"/>
      <c r="G107" s="280"/>
      <c r="H107" s="280"/>
      <c r="I107" s="284" t="s">
        <v>298</v>
      </c>
      <c r="J107" s="284" t="s">
        <v>297</v>
      </c>
      <c r="K107" s="284" t="s">
        <v>299</v>
      </c>
      <c r="L107" s="290"/>
    </row>
    <row r="108" spans="1:12" s="21" customFormat="1" ht="39.75" customHeight="1">
      <c r="A108" s="281"/>
      <c r="B108" s="282"/>
      <c r="C108" s="282"/>
      <c r="D108" s="282"/>
      <c r="E108" s="282"/>
      <c r="F108" s="282"/>
      <c r="G108" s="283"/>
      <c r="H108" s="282"/>
      <c r="I108" s="285"/>
      <c r="J108" s="285"/>
      <c r="K108" s="249" t="s">
        <v>147</v>
      </c>
      <c r="L108" s="59" t="s">
        <v>148</v>
      </c>
    </row>
    <row r="109" spans="1:20" s="50" customFormat="1" ht="11.25">
      <c r="A109" s="181"/>
      <c r="B109" s="182"/>
      <c r="C109" s="182"/>
      <c r="D109" s="182"/>
      <c r="E109" s="182"/>
      <c r="F109" s="183"/>
      <c r="G109" s="184"/>
      <c r="H109" s="185"/>
      <c r="I109" s="186"/>
      <c r="J109" s="187"/>
      <c r="K109" s="250"/>
      <c r="L109" s="218"/>
      <c r="Q109" s="51"/>
      <c r="R109" s="51"/>
      <c r="S109" s="51"/>
      <c r="T109" s="51"/>
    </row>
    <row r="110" spans="1:20" s="97" customFormat="1" ht="10.5">
      <c r="A110" s="120" t="s">
        <v>86</v>
      </c>
      <c r="B110" s="188" t="s">
        <v>117</v>
      </c>
      <c r="C110" s="114"/>
      <c r="D110" s="114"/>
      <c r="E110" s="114"/>
      <c r="F110" s="116"/>
      <c r="G110" s="117"/>
      <c r="H110" s="107"/>
      <c r="I110" s="119"/>
      <c r="J110" s="106"/>
      <c r="K110" s="251"/>
      <c r="L110" s="219"/>
      <c r="Q110" s="98"/>
      <c r="R110" s="98"/>
      <c r="S110" s="98"/>
      <c r="T110" s="98"/>
    </row>
    <row r="111" spans="1:20" s="97" customFormat="1" ht="10.5">
      <c r="A111" s="120"/>
      <c r="B111" s="114"/>
      <c r="C111" s="114"/>
      <c r="D111" s="114"/>
      <c r="E111" s="114"/>
      <c r="F111" s="142"/>
      <c r="G111" s="117"/>
      <c r="H111" s="107"/>
      <c r="I111" s="119"/>
      <c r="J111" s="106"/>
      <c r="K111" s="251"/>
      <c r="L111" s="219"/>
      <c r="Q111" s="98"/>
      <c r="R111" s="98"/>
      <c r="S111" s="98"/>
      <c r="T111" s="98"/>
    </row>
    <row r="112" spans="1:20" s="97" customFormat="1" ht="11.25">
      <c r="A112" s="113"/>
      <c r="B112" s="114" t="s">
        <v>3</v>
      </c>
      <c r="C112" s="115" t="s">
        <v>118</v>
      </c>
      <c r="D112" s="114"/>
      <c r="E112" s="114"/>
      <c r="F112" s="116"/>
      <c r="G112" s="117"/>
      <c r="H112" s="107"/>
      <c r="I112" s="119">
        <v>762659</v>
      </c>
      <c r="J112" s="119">
        <v>762659</v>
      </c>
      <c r="K112" s="231">
        <v>0</v>
      </c>
      <c r="L112" s="70">
        <v>0</v>
      </c>
      <c r="N112" s="229"/>
      <c r="Q112" s="98"/>
      <c r="R112" s="98"/>
      <c r="S112" s="98"/>
      <c r="T112" s="98"/>
    </row>
    <row r="113" spans="1:20" s="97" customFormat="1" ht="11.25">
      <c r="A113" s="113"/>
      <c r="B113" s="114" t="s">
        <v>10</v>
      </c>
      <c r="C113" s="189" t="s">
        <v>219</v>
      </c>
      <c r="D113" s="114"/>
      <c r="E113" s="114"/>
      <c r="F113" s="115"/>
      <c r="G113" s="117"/>
      <c r="H113" s="107"/>
      <c r="I113" s="119">
        <v>61664084</v>
      </c>
      <c r="J113" s="119">
        <v>65156931</v>
      </c>
      <c r="K113" s="231">
        <v>-3492847</v>
      </c>
      <c r="L113" s="70">
        <v>-0.0536</v>
      </c>
      <c r="Q113" s="98"/>
      <c r="R113" s="98"/>
      <c r="S113" s="98"/>
      <c r="T113" s="98"/>
    </row>
    <row r="114" spans="1:20" s="50" customFormat="1" ht="11.25">
      <c r="A114" s="126"/>
      <c r="B114" s="114"/>
      <c r="C114" s="148" t="s">
        <v>215</v>
      </c>
      <c r="D114" s="148" t="s">
        <v>220</v>
      </c>
      <c r="E114" s="146"/>
      <c r="F114" s="123"/>
      <c r="G114" s="89"/>
      <c r="H114" s="190"/>
      <c r="I114" s="125">
        <v>18578420</v>
      </c>
      <c r="J114" s="125">
        <v>19570833</v>
      </c>
      <c r="K114" s="237">
        <v>-992413</v>
      </c>
      <c r="L114" s="62">
        <v>-0.0507</v>
      </c>
      <c r="Q114" s="51"/>
      <c r="R114" s="51"/>
      <c r="S114" s="51"/>
      <c r="T114" s="51"/>
    </row>
    <row r="115" spans="1:20" s="50" customFormat="1" ht="11.25">
      <c r="A115" s="126"/>
      <c r="B115" s="114"/>
      <c r="C115" s="148" t="s">
        <v>216</v>
      </c>
      <c r="D115" s="148" t="s">
        <v>221</v>
      </c>
      <c r="E115" s="146"/>
      <c r="F115" s="123"/>
      <c r="G115" s="89"/>
      <c r="H115" s="190"/>
      <c r="I115" s="125">
        <v>11513948</v>
      </c>
      <c r="J115" s="125">
        <v>12540097</v>
      </c>
      <c r="K115" s="237">
        <v>-1026149</v>
      </c>
      <c r="L115" s="62">
        <v>-0.0818</v>
      </c>
      <c r="Q115" s="51"/>
      <c r="R115" s="51"/>
      <c r="S115" s="51"/>
      <c r="T115" s="51"/>
    </row>
    <row r="116" spans="1:20" s="50" customFormat="1" ht="11.25">
      <c r="A116" s="152"/>
      <c r="B116" s="146"/>
      <c r="C116" s="148"/>
      <c r="D116" s="154" t="s">
        <v>222</v>
      </c>
      <c r="E116" s="154" t="s">
        <v>223</v>
      </c>
      <c r="F116" s="155"/>
      <c r="G116" s="148"/>
      <c r="H116" s="148"/>
      <c r="I116" s="125">
        <v>0</v>
      </c>
      <c r="J116" s="125">
        <v>0</v>
      </c>
      <c r="K116" s="237">
        <v>0</v>
      </c>
      <c r="L116" s="62" t="s">
        <v>300</v>
      </c>
      <c r="Q116" s="51"/>
      <c r="R116" s="51"/>
      <c r="S116" s="51"/>
      <c r="T116" s="51"/>
    </row>
    <row r="117" spans="1:20" s="50" customFormat="1" ht="11.25">
      <c r="A117" s="152"/>
      <c r="B117" s="146"/>
      <c r="C117" s="148"/>
      <c r="D117" s="154" t="s">
        <v>171</v>
      </c>
      <c r="E117" s="154" t="s">
        <v>226</v>
      </c>
      <c r="F117" s="155"/>
      <c r="G117" s="148"/>
      <c r="H117" s="148"/>
      <c r="I117" s="125">
        <v>1965057</v>
      </c>
      <c r="J117" s="125">
        <v>2180788</v>
      </c>
      <c r="K117" s="237">
        <v>-215731</v>
      </c>
      <c r="L117" s="62">
        <v>-0.0989</v>
      </c>
      <c r="Q117" s="51"/>
      <c r="R117" s="51"/>
      <c r="S117" s="51"/>
      <c r="T117" s="51"/>
    </row>
    <row r="118" spans="1:20" s="50" customFormat="1" ht="11.25">
      <c r="A118" s="152"/>
      <c r="B118" s="146"/>
      <c r="C118" s="148"/>
      <c r="D118" s="154" t="s">
        <v>224</v>
      </c>
      <c r="E118" s="154" t="s">
        <v>225</v>
      </c>
      <c r="F118" s="155"/>
      <c r="G118" s="148"/>
      <c r="H118" s="148"/>
      <c r="I118" s="125">
        <v>9548891</v>
      </c>
      <c r="J118" s="125">
        <v>10359309</v>
      </c>
      <c r="K118" s="237">
        <v>-810418</v>
      </c>
      <c r="L118" s="62">
        <v>-0.0782</v>
      </c>
      <c r="Q118" s="51"/>
      <c r="R118" s="51"/>
      <c r="S118" s="51"/>
      <c r="T118" s="51"/>
    </row>
    <row r="119" spans="1:20" s="50" customFormat="1" ht="11.25">
      <c r="A119" s="152"/>
      <c r="B119" s="146"/>
      <c r="C119" s="129" t="s">
        <v>217</v>
      </c>
      <c r="D119" s="129" t="s">
        <v>227</v>
      </c>
      <c r="E119" s="148"/>
      <c r="F119" s="155"/>
      <c r="G119" s="148"/>
      <c r="H119" s="148"/>
      <c r="I119" s="125">
        <v>31563281</v>
      </c>
      <c r="J119" s="125">
        <v>33036805</v>
      </c>
      <c r="K119" s="237">
        <v>-1473524</v>
      </c>
      <c r="L119" s="62">
        <v>-0.0446</v>
      </c>
      <c r="Q119" s="51"/>
      <c r="R119" s="51"/>
      <c r="S119" s="51"/>
      <c r="T119" s="51"/>
    </row>
    <row r="120" spans="1:20" s="50" customFormat="1" ht="11.25">
      <c r="A120" s="152"/>
      <c r="B120" s="146"/>
      <c r="C120" s="129" t="s">
        <v>4</v>
      </c>
      <c r="D120" s="129" t="s">
        <v>228</v>
      </c>
      <c r="E120" s="148"/>
      <c r="F120" s="155"/>
      <c r="G120" s="148"/>
      <c r="H120" s="148"/>
      <c r="I120" s="125">
        <v>8435</v>
      </c>
      <c r="J120" s="125">
        <v>9196</v>
      </c>
      <c r="K120" s="237">
        <v>-761</v>
      </c>
      <c r="L120" s="62">
        <v>-0.0828</v>
      </c>
      <c r="Q120" s="51"/>
      <c r="R120" s="51"/>
      <c r="S120" s="51"/>
      <c r="T120" s="51"/>
    </row>
    <row r="121" spans="1:20" s="50" customFormat="1" ht="11.25">
      <c r="A121" s="126"/>
      <c r="B121" s="114"/>
      <c r="C121" s="129" t="s">
        <v>5</v>
      </c>
      <c r="D121" s="129" t="s">
        <v>229</v>
      </c>
      <c r="E121" s="114"/>
      <c r="F121" s="123"/>
      <c r="G121" s="89"/>
      <c r="H121" s="190"/>
      <c r="I121" s="125">
        <v>0</v>
      </c>
      <c r="J121" s="125">
        <v>0</v>
      </c>
      <c r="K121" s="237">
        <v>0</v>
      </c>
      <c r="L121" s="62" t="s">
        <v>300</v>
      </c>
      <c r="Q121" s="51"/>
      <c r="R121" s="51"/>
      <c r="S121" s="51"/>
      <c r="T121" s="51"/>
    </row>
    <row r="122" spans="1:20" s="97" customFormat="1" ht="11.25">
      <c r="A122" s="113"/>
      <c r="B122" s="189" t="s">
        <v>21</v>
      </c>
      <c r="C122" s="189" t="s">
        <v>230</v>
      </c>
      <c r="D122" s="114"/>
      <c r="E122" s="114"/>
      <c r="F122" s="115"/>
      <c r="G122" s="117"/>
      <c r="H122" s="107"/>
      <c r="I122" s="119">
        <v>5890246</v>
      </c>
      <c r="J122" s="119">
        <v>5951580</v>
      </c>
      <c r="K122" s="231">
        <v>-61334</v>
      </c>
      <c r="L122" s="70">
        <v>-0.0103</v>
      </c>
      <c r="Q122" s="98"/>
      <c r="R122" s="98"/>
      <c r="S122" s="98"/>
      <c r="T122" s="98"/>
    </row>
    <row r="123" spans="1:20" s="97" customFormat="1" ht="11.25">
      <c r="A123" s="113"/>
      <c r="B123" s="189" t="s">
        <v>67</v>
      </c>
      <c r="C123" s="142" t="s">
        <v>119</v>
      </c>
      <c r="D123" s="114"/>
      <c r="E123" s="114"/>
      <c r="F123" s="115"/>
      <c r="G123" s="117"/>
      <c r="H123" s="107"/>
      <c r="I123" s="119">
        <v>408512</v>
      </c>
      <c r="J123" s="119">
        <v>407410</v>
      </c>
      <c r="K123" s="231">
        <v>1102</v>
      </c>
      <c r="L123" s="70">
        <v>0.0027</v>
      </c>
      <c r="Q123" s="98"/>
      <c r="R123" s="98"/>
      <c r="S123" s="98"/>
      <c r="T123" s="98"/>
    </row>
    <row r="124" spans="1:20" s="97" customFormat="1" ht="10.5">
      <c r="A124" s="113"/>
      <c r="B124" s="189" t="s">
        <v>81</v>
      </c>
      <c r="C124" s="142" t="s">
        <v>132</v>
      </c>
      <c r="D124" s="114"/>
      <c r="E124" s="114"/>
      <c r="F124" s="116"/>
      <c r="G124" s="117"/>
      <c r="H124" s="107"/>
      <c r="I124" s="119">
        <v>0</v>
      </c>
      <c r="J124" s="119">
        <v>0</v>
      </c>
      <c r="K124" s="231">
        <v>0</v>
      </c>
      <c r="L124" s="70" t="s">
        <v>300</v>
      </c>
      <c r="Q124" s="98"/>
      <c r="R124" s="98"/>
      <c r="S124" s="98"/>
      <c r="T124" s="98"/>
    </row>
    <row r="125" spans="1:20" s="97" customFormat="1" ht="11.25">
      <c r="A125" s="113"/>
      <c r="B125" s="189" t="s">
        <v>82</v>
      </c>
      <c r="C125" s="142" t="s">
        <v>133</v>
      </c>
      <c r="D125" s="114"/>
      <c r="E125" s="114"/>
      <c r="F125" s="115"/>
      <c r="G125" s="117"/>
      <c r="H125" s="107"/>
      <c r="I125" s="119">
        <v>7756</v>
      </c>
      <c r="J125" s="119">
        <v>7756</v>
      </c>
      <c r="K125" s="231">
        <v>0</v>
      </c>
      <c r="L125" s="70">
        <v>0</v>
      </c>
      <c r="Q125" s="98"/>
      <c r="R125" s="98"/>
      <c r="S125" s="98"/>
      <c r="T125" s="98"/>
    </row>
    <row r="126" spans="1:20" s="97" customFormat="1" ht="11.25">
      <c r="A126" s="113"/>
      <c r="B126" s="189" t="s">
        <v>83</v>
      </c>
      <c r="C126" s="142" t="s">
        <v>134</v>
      </c>
      <c r="D126" s="114"/>
      <c r="E126" s="114"/>
      <c r="F126" s="115"/>
      <c r="G126" s="117"/>
      <c r="H126" s="107"/>
      <c r="I126" s="191">
        <v>1390683</v>
      </c>
      <c r="J126" s="191">
        <v>68294</v>
      </c>
      <c r="K126" s="231">
        <v>1322389</v>
      </c>
      <c r="L126" s="70">
        <v>19.3632</v>
      </c>
      <c r="Q126" s="98"/>
      <c r="R126" s="98"/>
      <c r="S126" s="98"/>
      <c r="T126" s="98"/>
    </row>
    <row r="127" spans="1:20" s="97" customFormat="1" ht="10.5">
      <c r="A127" s="270" t="s">
        <v>29</v>
      </c>
      <c r="B127" s="271"/>
      <c r="C127" s="271"/>
      <c r="D127" s="271"/>
      <c r="E127" s="271"/>
      <c r="F127" s="271"/>
      <c r="G127" s="302"/>
      <c r="H127" s="271"/>
      <c r="I127" s="141">
        <v>70123940</v>
      </c>
      <c r="J127" s="141">
        <v>72354630</v>
      </c>
      <c r="K127" s="232">
        <v>-2230690</v>
      </c>
      <c r="L127" s="72">
        <v>-0.0308</v>
      </c>
      <c r="Q127" s="98"/>
      <c r="R127" s="98"/>
      <c r="S127" s="98"/>
      <c r="T127" s="98"/>
    </row>
    <row r="128" spans="1:20" s="97" customFormat="1" ht="10.5">
      <c r="A128" s="192" t="s">
        <v>89</v>
      </c>
      <c r="B128" s="188" t="s">
        <v>135</v>
      </c>
      <c r="C128" s="189"/>
      <c r="D128" s="114"/>
      <c r="E128" s="114"/>
      <c r="F128" s="116"/>
      <c r="G128" s="193"/>
      <c r="H128" s="107"/>
      <c r="I128" s="119"/>
      <c r="J128" s="119"/>
      <c r="K128" s="231"/>
      <c r="L128" s="70"/>
      <c r="Q128" s="98"/>
      <c r="R128" s="98"/>
      <c r="S128" s="98"/>
      <c r="T128" s="98"/>
    </row>
    <row r="129" spans="1:20" s="97" customFormat="1" ht="10.5">
      <c r="A129" s="192"/>
      <c r="B129" s="189" t="s">
        <v>215</v>
      </c>
      <c r="C129" s="188" t="s">
        <v>231</v>
      </c>
      <c r="D129" s="114"/>
      <c r="E129" s="114"/>
      <c r="F129" s="116"/>
      <c r="G129" s="117"/>
      <c r="H129" s="107"/>
      <c r="I129" s="119">
        <v>0</v>
      </c>
      <c r="J129" s="119">
        <v>0</v>
      </c>
      <c r="K129" s="231">
        <v>0</v>
      </c>
      <c r="L129" s="70" t="s">
        <v>300</v>
      </c>
      <c r="Q129" s="98"/>
      <c r="R129" s="98"/>
      <c r="S129" s="98"/>
      <c r="T129" s="98"/>
    </row>
    <row r="130" spans="1:20" s="97" customFormat="1" ht="10.5">
      <c r="A130" s="192"/>
      <c r="B130" s="189" t="s">
        <v>216</v>
      </c>
      <c r="C130" s="188" t="s">
        <v>136</v>
      </c>
      <c r="D130" s="114"/>
      <c r="E130" s="114"/>
      <c r="F130" s="142"/>
      <c r="G130" s="117"/>
      <c r="H130" s="107"/>
      <c r="I130" s="119">
        <v>334000</v>
      </c>
      <c r="J130" s="119">
        <v>434638</v>
      </c>
      <c r="K130" s="231">
        <v>-100638</v>
      </c>
      <c r="L130" s="70">
        <v>-0.2315</v>
      </c>
      <c r="Q130" s="98"/>
      <c r="R130" s="98"/>
      <c r="S130" s="98"/>
      <c r="T130" s="98"/>
    </row>
    <row r="131" spans="1:20" s="97" customFormat="1" ht="10.5">
      <c r="A131" s="192"/>
      <c r="B131" s="189" t="s">
        <v>217</v>
      </c>
      <c r="C131" s="188" t="s">
        <v>232</v>
      </c>
      <c r="D131" s="114"/>
      <c r="E131" s="114"/>
      <c r="F131" s="116"/>
      <c r="G131" s="117"/>
      <c r="H131" s="107"/>
      <c r="I131" s="119">
        <v>0</v>
      </c>
      <c r="J131" s="119">
        <v>0</v>
      </c>
      <c r="K131" s="231">
        <v>0</v>
      </c>
      <c r="L131" s="70" t="s">
        <v>300</v>
      </c>
      <c r="Q131" s="98"/>
      <c r="R131" s="98"/>
      <c r="S131" s="98"/>
      <c r="T131" s="98"/>
    </row>
    <row r="132" spans="1:20" s="97" customFormat="1" ht="10.5">
      <c r="A132" s="192"/>
      <c r="B132" s="189" t="s">
        <v>4</v>
      </c>
      <c r="C132" s="189" t="s">
        <v>233</v>
      </c>
      <c r="D132" s="114"/>
      <c r="E132" s="114"/>
      <c r="F132" s="142"/>
      <c r="G132" s="117"/>
      <c r="H132" s="107"/>
      <c r="I132" s="119">
        <v>30918105</v>
      </c>
      <c r="J132" s="119">
        <v>28837516</v>
      </c>
      <c r="K132" s="231">
        <v>2080589</v>
      </c>
      <c r="L132" s="70">
        <v>0.0721</v>
      </c>
      <c r="Q132" s="98"/>
      <c r="R132" s="98"/>
      <c r="S132" s="98"/>
      <c r="T132" s="98"/>
    </row>
    <row r="133" spans="1:20" s="97" customFormat="1" ht="10.5">
      <c r="A133" s="192"/>
      <c r="B133" s="189" t="s">
        <v>5</v>
      </c>
      <c r="C133" s="189" t="s">
        <v>234</v>
      </c>
      <c r="D133" s="114"/>
      <c r="E133" s="114"/>
      <c r="F133" s="142"/>
      <c r="G133" s="194"/>
      <c r="H133" s="107"/>
      <c r="I133" s="119">
        <v>1048767</v>
      </c>
      <c r="J133" s="119">
        <v>856415</v>
      </c>
      <c r="K133" s="231">
        <v>192352</v>
      </c>
      <c r="L133" s="70">
        <v>0.2246</v>
      </c>
      <c r="Q133" s="98"/>
      <c r="R133" s="98"/>
      <c r="S133" s="98"/>
      <c r="T133" s="98"/>
    </row>
    <row r="134" spans="1:20" s="97" customFormat="1" ht="10.5">
      <c r="A134" s="303" t="s">
        <v>71</v>
      </c>
      <c r="B134" s="304"/>
      <c r="C134" s="304"/>
      <c r="D134" s="304"/>
      <c r="E134" s="304"/>
      <c r="F134" s="304"/>
      <c r="G134" s="305"/>
      <c r="H134" s="304"/>
      <c r="I134" s="141">
        <v>32300872</v>
      </c>
      <c r="J134" s="141">
        <v>30128569</v>
      </c>
      <c r="K134" s="232">
        <v>2172303</v>
      </c>
      <c r="L134" s="72">
        <v>0.0721</v>
      </c>
      <c r="Q134" s="98"/>
      <c r="R134" s="98"/>
      <c r="S134" s="98"/>
      <c r="T134" s="98"/>
    </row>
    <row r="135" spans="1:20" s="97" customFormat="1" ht="10.5">
      <c r="A135" s="192" t="s">
        <v>95</v>
      </c>
      <c r="B135" s="189" t="s">
        <v>235</v>
      </c>
      <c r="C135" s="189"/>
      <c r="D135" s="114"/>
      <c r="E135" s="114"/>
      <c r="F135" s="142"/>
      <c r="G135" s="193"/>
      <c r="H135" s="107"/>
      <c r="I135" s="119"/>
      <c r="J135" s="119"/>
      <c r="K135" s="231"/>
      <c r="L135" s="70"/>
      <c r="Q135" s="98"/>
      <c r="R135" s="98"/>
      <c r="S135" s="98"/>
      <c r="T135" s="98"/>
    </row>
    <row r="136" spans="1:20" s="97" customFormat="1" ht="10.5">
      <c r="A136" s="192"/>
      <c r="B136" s="189" t="s">
        <v>215</v>
      </c>
      <c r="C136" s="189" t="s">
        <v>236</v>
      </c>
      <c r="D136" s="114"/>
      <c r="E136" s="114"/>
      <c r="F136" s="142"/>
      <c r="G136" s="117"/>
      <c r="H136" s="107"/>
      <c r="I136" s="119">
        <v>0</v>
      </c>
      <c r="J136" s="119">
        <v>0</v>
      </c>
      <c r="K136" s="231">
        <v>0</v>
      </c>
      <c r="L136" s="70" t="s">
        <v>300</v>
      </c>
      <c r="Q136" s="98"/>
      <c r="R136" s="98"/>
      <c r="S136" s="98"/>
      <c r="T136" s="98"/>
    </row>
    <row r="137" spans="1:20" s="97" customFormat="1" ht="10.5">
      <c r="A137" s="192"/>
      <c r="B137" s="189" t="s">
        <v>216</v>
      </c>
      <c r="C137" s="189" t="s">
        <v>295</v>
      </c>
      <c r="D137" s="114"/>
      <c r="E137" s="114"/>
      <c r="F137" s="142"/>
      <c r="G137" s="194"/>
      <c r="H137" s="107"/>
      <c r="I137" s="119">
        <v>0</v>
      </c>
      <c r="J137" s="119">
        <v>0</v>
      </c>
      <c r="K137" s="231">
        <v>0</v>
      </c>
      <c r="L137" s="70" t="s">
        <v>300</v>
      </c>
      <c r="Q137" s="98"/>
      <c r="R137" s="98"/>
      <c r="S137" s="98"/>
      <c r="T137" s="98"/>
    </row>
    <row r="138" spans="1:20" s="97" customFormat="1" ht="10.5">
      <c r="A138" s="303" t="s">
        <v>74</v>
      </c>
      <c r="B138" s="304"/>
      <c r="C138" s="304"/>
      <c r="D138" s="304"/>
      <c r="E138" s="304"/>
      <c r="F138" s="304"/>
      <c r="G138" s="306"/>
      <c r="H138" s="304"/>
      <c r="I138" s="141">
        <v>0</v>
      </c>
      <c r="J138" s="141">
        <v>0</v>
      </c>
      <c r="K138" s="232">
        <v>0</v>
      </c>
      <c r="L138" s="72" t="s">
        <v>300</v>
      </c>
      <c r="Q138" s="98"/>
      <c r="R138" s="98"/>
      <c r="S138" s="98"/>
      <c r="T138" s="98"/>
    </row>
    <row r="139" spans="1:20" s="97" customFormat="1" ht="10.5">
      <c r="A139" s="195" t="s">
        <v>98</v>
      </c>
      <c r="B139" s="188" t="s">
        <v>238</v>
      </c>
      <c r="C139" s="196"/>
      <c r="D139" s="196"/>
      <c r="E139" s="196"/>
      <c r="F139" s="116"/>
      <c r="G139" s="116"/>
      <c r="H139" s="116"/>
      <c r="I139" s="119"/>
      <c r="J139" s="119"/>
      <c r="K139" s="231"/>
      <c r="L139" s="70"/>
      <c r="Q139" s="98"/>
      <c r="R139" s="98"/>
      <c r="S139" s="98"/>
      <c r="T139" s="98"/>
    </row>
    <row r="140" spans="1:20" s="97" customFormat="1" ht="11.25">
      <c r="A140" s="120"/>
      <c r="B140" s="114"/>
      <c r="C140" s="114"/>
      <c r="D140" s="114"/>
      <c r="E140" s="114"/>
      <c r="F140" s="188"/>
      <c r="G140" s="197" t="s">
        <v>126</v>
      </c>
      <c r="H140" s="198" t="s">
        <v>127</v>
      </c>
      <c r="I140" s="119"/>
      <c r="J140" s="119"/>
      <c r="K140" s="231"/>
      <c r="L140" s="70"/>
      <c r="Q140" s="98"/>
      <c r="R140" s="98"/>
      <c r="S140" s="98"/>
      <c r="T140" s="98"/>
    </row>
    <row r="141" spans="1:20" s="97" customFormat="1" ht="11.25">
      <c r="A141" s="120"/>
      <c r="B141" s="189" t="s">
        <v>215</v>
      </c>
      <c r="C141" s="188" t="s">
        <v>239</v>
      </c>
      <c r="D141" s="114"/>
      <c r="E141" s="114"/>
      <c r="F141" s="188"/>
      <c r="G141" s="261">
        <v>294790</v>
      </c>
      <c r="H141" s="262">
        <f>I141-G141</f>
        <v>5398800</v>
      </c>
      <c r="I141" s="199">
        <v>5693590</v>
      </c>
      <c r="J141" s="199">
        <v>5974907</v>
      </c>
      <c r="K141" s="252">
        <v>-281317</v>
      </c>
      <c r="L141" s="220">
        <v>-0.0471</v>
      </c>
      <c r="Q141" s="98"/>
      <c r="R141" s="98"/>
      <c r="S141" s="98"/>
      <c r="T141" s="98"/>
    </row>
    <row r="142" spans="1:20" s="97" customFormat="1" ht="11.25">
      <c r="A142" s="120"/>
      <c r="B142" s="189" t="s">
        <v>216</v>
      </c>
      <c r="C142" s="200" t="s">
        <v>240</v>
      </c>
      <c r="D142" s="114"/>
      <c r="E142" s="114"/>
      <c r="F142" s="116"/>
      <c r="G142" s="88">
        <f>I142-H142</f>
        <v>102660</v>
      </c>
      <c r="H142" s="190">
        <v>0</v>
      </c>
      <c r="I142" s="199">
        <v>102660</v>
      </c>
      <c r="J142" s="199">
        <v>0</v>
      </c>
      <c r="K142" s="252">
        <v>102660</v>
      </c>
      <c r="L142" s="220" t="s">
        <v>300</v>
      </c>
      <c r="Q142" s="98"/>
      <c r="R142" s="98"/>
      <c r="S142" s="98"/>
      <c r="T142" s="98"/>
    </row>
    <row r="143" spans="1:20" s="97" customFormat="1" ht="11.25">
      <c r="A143" s="120"/>
      <c r="B143" s="189" t="s">
        <v>217</v>
      </c>
      <c r="C143" s="188" t="s">
        <v>241</v>
      </c>
      <c r="D143" s="114"/>
      <c r="E143" s="114"/>
      <c r="F143" s="116"/>
      <c r="G143" s="261">
        <f>I143-H143</f>
        <v>5021387</v>
      </c>
      <c r="H143" s="262">
        <v>300587</v>
      </c>
      <c r="I143" s="199">
        <v>5321974</v>
      </c>
      <c r="J143" s="199">
        <v>3703300</v>
      </c>
      <c r="K143" s="252">
        <v>1618674</v>
      </c>
      <c r="L143" s="220">
        <v>0.4371</v>
      </c>
      <c r="Q143" s="98"/>
      <c r="R143" s="98"/>
      <c r="S143" s="98"/>
      <c r="T143" s="98"/>
    </row>
    <row r="144" spans="1:20" s="97" customFormat="1" ht="11.25">
      <c r="A144" s="120"/>
      <c r="B144" s="189" t="s">
        <v>4</v>
      </c>
      <c r="C144" s="200" t="s">
        <v>242</v>
      </c>
      <c r="D144" s="114"/>
      <c r="E144" s="114"/>
      <c r="F144" s="188"/>
      <c r="G144" s="261">
        <f>I144-H144</f>
        <v>27344</v>
      </c>
      <c r="H144" s="262">
        <v>681</v>
      </c>
      <c r="I144" s="199">
        <v>28025</v>
      </c>
      <c r="J144" s="199">
        <v>14002</v>
      </c>
      <c r="K144" s="252">
        <v>14023</v>
      </c>
      <c r="L144" s="220">
        <v>1.0015</v>
      </c>
      <c r="Q144" s="98"/>
      <c r="R144" s="98"/>
      <c r="S144" s="98"/>
      <c r="T144" s="98"/>
    </row>
    <row r="145" spans="1:20" s="97" customFormat="1" ht="11.25">
      <c r="A145" s="120"/>
      <c r="B145" s="189" t="s">
        <v>5</v>
      </c>
      <c r="C145" s="188" t="s">
        <v>243</v>
      </c>
      <c r="D145" s="114"/>
      <c r="E145" s="114"/>
      <c r="F145" s="116"/>
      <c r="G145" s="258"/>
      <c r="H145" s="259"/>
      <c r="I145" s="199">
        <v>925966</v>
      </c>
      <c r="J145" s="199">
        <v>850301</v>
      </c>
      <c r="K145" s="252">
        <v>75665</v>
      </c>
      <c r="L145" s="220">
        <v>0.089</v>
      </c>
      <c r="Q145" s="98"/>
      <c r="R145" s="98"/>
      <c r="S145" s="98"/>
      <c r="T145" s="98"/>
    </row>
    <row r="146" spans="1:20" s="50" customFormat="1" ht="11.25">
      <c r="A146" s="120"/>
      <c r="B146" s="114"/>
      <c r="C146" s="123" t="s">
        <v>170</v>
      </c>
      <c r="D146" s="291" t="s">
        <v>244</v>
      </c>
      <c r="E146" s="291"/>
      <c r="F146" s="292"/>
      <c r="G146" s="261">
        <f aca="true" t="shared" si="2" ref="G146:G158">I146-H146</f>
        <v>688638</v>
      </c>
      <c r="H146" s="263">
        <v>0</v>
      </c>
      <c r="I146" s="201">
        <v>688638</v>
      </c>
      <c r="J146" s="201">
        <v>500650</v>
      </c>
      <c r="K146" s="253">
        <v>187988</v>
      </c>
      <c r="L146" s="221">
        <v>0.3755</v>
      </c>
      <c r="Q146" s="51"/>
      <c r="R146" s="51"/>
      <c r="S146" s="51"/>
      <c r="T146" s="51"/>
    </row>
    <row r="147" spans="1:20" s="50" customFormat="1" ht="18.75" customHeight="1">
      <c r="A147" s="120"/>
      <c r="B147" s="114"/>
      <c r="C147" s="123" t="s">
        <v>171</v>
      </c>
      <c r="D147" s="291" t="s">
        <v>245</v>
      </c>
      <c r="E147" s="291"/>
      <c r="F147" s="292"/>
      <c r="G147" s="261">
        <f t="shared" si="2"/>
        <v>0</v>
      </c>
      <c r="H147" s="263">
        <v>0</v>
      </c>
      <c r="I147" s="201">
        <v>0</v>
      </c>
      <c r="J147" s="201">
        <v>0</v>
      </c>
      <c r="K147" s="253">
        <v>0</v>
      </c>
      <c r="L147" s="221" t="s">
        <v>300</v>
      </c>
      <c r="Q147" s="51"/>
      <c r="R147" s="51"/>
      <c r="S147" s="51"/>
      <c r="T147" s="51"/>
    </row>
    <row r="148" spans="1:20" s="50" customFormat="1" ht="18.75" customHeight="1">
      <c r="A148" s="120"/>
      <c r="B148" s="114"/>
      <c r="C148" s="123" t="s">
        <v>172</v>
      </c>
      <c r="D148" s="291" t="s">
        <v>246</v>
      </c>
      <c r="E148" s="291"/>
      <c r="F148" s="292"/>
      <c r="G148" s="261">
        <f t="shared" si="2"/>
        <v>0</v>
      </c>
      <c r="H148" s="263">
        <v>0</v>
      </c>
      <c r="I148" s="201">
        <v>0</v>
      </c>
      <c r="J148" s="201">
        <v>0</v>
      </c>
      <c r="K148" s="253">
        <v>0</v>
      </c>
      <c r="L148" s="221" t="s">
        <v>300</v>
      </c>
      <c r="Q148" s="51"/>
      <c r="R148" s="51"/>
      <c r="S148" s="51"/>
      <c r="T148" s="51"/>
    </row>
    <row r="149" spans="1:20" s="50" customFormat="1" ht="11.25">
      <c r="A149" s="120"/>
      <c r="B149" s="114"/>
      <c r="C149" s="123" t="s">
        <v>173</v>
      </c>
      <c r="D149" s="291" t="s">
        <v>247</v>
      </c>
      <c r="E149" s="291"/>
      <c r="F149" s="292"/>
      <c r="G149" s="261">
        <f t="shared" si="2"/>
        <v>87129</v>
      </c>
      <c r="H149" s="263">
        <v>0</v>
      </c>
      <c r="I149" s="201">
        <v>87129</v>
      </c>
      <c r="J149" s="201">
        <v>162820</v>
      </c>
      <c r="K149" s="253">
        <v>-75691</v>
      </c>
      <c r="L149" s="221">
        <v>-0.4649</v>
      </c>
      <c r="Q149" s="51"/>
      <c r="R149" s="51"/>
      <c r="S149" s="51"/>
      <c r="T149" s="51"/>
    </row>
    <row r="150" spans="1:20" s="50" customFormat="1" ht="21" customHeight="1">
      <c r="A150" s="120"/>
      <c r="B150" s="114"/>
      <c r="C150" s="123" t="s">
        <v>174</v>
      </c>
      <c r="D150" s="291" t="s">
        <v>248</v>
      </c>
      <c r="E150" s="291"/>
      <c r="F150" s="292"/>
      <c r="G150" s="261">
        <f t="shared" si="2"/>
        <v>0</v>
      </c>
      <c r="H150" s="263">
        <v>0</v>
      </c>
      <c r="I150" s="201">
        <v>0</v>
      </c>
      <c r="J150" s="201">
        <v>0</v>
      </c>
      <c r="K150" s="253">
        <v>0</v>
      </c>
      <c r="L150" s="221" t="s">
        <v>300</v>
      </c>
      <c r="Q150" s="51"/>
      <c r="R150" s="51"/>
      <c r="S150" s="51"/>
      <c r="T150" s="51"/>
    </row>
    <row r="151" spans="1:20" s="50" customFormat="1" ht="11.25">
      <c r="A151" s="120"/>
      <c r="B151" s="114"/>
      <c r="C151" s="123" t="s">
        <v>175</v>
      </c>
      <c r="D151" s="291" t="s">
        <v>249</v>
      </c>
      <c r="E151" s="291"/>
      <c r="F151" s="292"/>
      <c r="G151" s="261">
        <f t="shared" si="2"/>
        <v>89928</v>
      </c>
      <c r="H151" s="263">
        <v>60271</v>
      </c>
      <c r="I151" s="201">
        <v>150199</v>
      </c>
      <c r="J151" s="201">
        <v>186831</v>
      </c>
      <c r="K151" s="253">
        <v>-36632</v>
      </c>
      <c r="L151" s="221">
        <v>-0.1961</v>
      </c>
      <c r="Q151" s="51"/>
      <c r="R151" s="51"/>
      <c r="S151" s="51"/>
      <c r="T151" s="51"/>
    </row>
    <row r="152" spans="1:20" s="97" customFormat="1" ht="11.25">
      <c r="A152" s="120"/>
      <c r="B152" s="189" t="s">
        <v>14</v>
      </c>
      <c r="C152" s="189" t="s">
        <v>250</v>
      </c>
      <c r="D152" s="189"/>
      <c r="E152" s="114"/>
      <c r="F152" s="188"/>
      <c r="G152" s="261">
        <f t="shared" si="2"/>
        <v>5479226</v>
      </c>
      <c r="H152" s="262">
        <v>50604</v>
      </c>
      <c r="I152" s="199">
        <v>5529830</v>
      </c>
      <c r="J152" s="199">
        <v>7661078</v>
      </c>
      <c r="K152" s="252">
        <v>-2131248</v>
      </c>
      <c r="L152" s="220">
        <v>-0.2782</v>
      </c>
      <c r="Q152" s="98"/>
      <c r="R152" s="98"/>
      <c r="S152" s="98"/>
      <c r="T152" s="98"/>
    </row>
    <row r="153" spans="1:20" s="97" customFormat="1" ht="11.25">
      <c r="A153" s="120"/>
      <c r="B153" s="189" t="s">
        <v>15</v>
      </c>
      <c r="C153" s="188" t="s">
        <v>254</v>
      </c>
      <c r="D153" s="189"/>
      <c r="E153" s="114"/>
      <c r="F153" s="188"/>
      <c r="G153" s="261">
        <f t="shared" si="2"/>
        <v>6249001</v>
      </c>
      <c r="H153" s="262">
        <v>737131</v>
      </c>
      <c r="I153" s="199">
        <v>6986132</v>
      </c>
      <c r="J153" s="199">
        <v>7399774</v>
      </c>
      <c r="K153" s="252">
        <v>-413642</v>
      </c>
      <c r="L153" s="220">
        <v>-0.0559</v>
      </c>
      <c r="Q153" s="98"/>
      <c r="R153" s="98"/>
      <c r="S153" s="98"/>
      <c r="T153" s="98"/>
    </row>
    <row r="154" spans="1:20" s="97" customFormat="1" ht="11.25">
      <c r="A154" s="120"/>
      <c r="B154" s="189" t="s">
        <v>17</v>
      </c>
      <c r="C154" s="188" t="s">
        <v>255</v>
      </c>
      <c r="D154" s="189"/>
      <c r="E154" s="114"/>
      <c r="F154" s="188"/>
      <c r="G154" s="261">
        <f t="shared" si="2"/>
        <v>0</v>
      </c>
      <c r="H154" s="262">
        <v>0</v>
      </c>
      <c r="I154" s="199">
        <v>0</v>
      </c>
      <c r="J154" s="199">
        <v>0</v>
      </c>
      <c r="K154" s="252">
        <v>0</v>
      </c>
      <c r="L154" s="220" t="s">
        <v>300</v>
      </c>
      <c r="Q154" s="98"/>
      <c r="R154" s="98"/>
      <c r="S154" s="98"/>
      <c r="T154" s="98"/>
    </row>
    <row r="155" spans="1:20" s="97" customFormat="1" ht="11.25">
      <c r="A155" s="120"/>
      <c r="B155" s="189" t="s">
        <v>20</v>
      </c>
      <c r="C155" s="188" t="s">
        <v>137</v>
      </c>
      <c r="D155" s="189"/>
      <c r="E155" s="114"/>
      <c r="F155" s="202"/>
      <c r="G155" s="261">
        <f t="shared" si="2"/>
        <v>2378633</v>
      </c>
      <c r="H155" s="262">
        <v>0</v>
      </c>
      <c r="I155" s="199">
        <v>2378633</v>
      </c>
      <c r="J155" s="199">
        <v>1626130</v>
      </c>
      <c r="K155" s="252">
        <v>752503</v>
      </c>
      <c r="L155" s="255">
        <v>0.4628</v>
      </c>
      <c r="Q155" s="98"/>
      <c r="R155" s="98"/>
      <c r="S155" s="98"/>
      <c r="T155" s="98"/>
    </row>
    <row r="156" spans="1:20" s="97" customFormat="1" ht="11.25">
      <c r="A156" s="203"/>
      <c r="B156" s="204" t="s">
        <v>251</v>
      </c>
      <c r="C156" s="188" t="s">
        <v>256</v>
      </c>
      <c r="D156" s="204"/>
      <c r="E156" s="179"/>
      <c r="F156" s="202"/>
      <c r="G156" s="261">
        <f t="shared" si="2"/>
        <v>0</v>
      </c>
      <c r="H156" s="262">
        <v>0</v>
      </c>
      <c r="I156" s="199">
        <v>0</v>
      </c>
      <c r="J156" s="199">
        <v>0</v>
      </c>
      <c r="K156" s="252">
        <v>0</v>
      </c>
      <c r="L156" s="220" t="s">
        <v>300</v>
      </c>
      <c r="Q156" s="98"/>
      <c r="R156" s="98"/>
      <c r="S156" s="98"/>
      <c r="T156" s="98"/>
    </row>
    <row r="157" spans="1:20" s="97" customFormat="1" ht="11.25">
      <c r="A157" s="120"/>
      <c r="B157" s="189" t="s">
        <v>252</v>
      </c>
      <c r="C157" s="188" t="s">
        <v>257</v>
      </c>
      <c r="D157" s="189"/>
      <c r="E157" s="114"/>
      <c r="F157" s="188"/>
      <c r="G157" s="261">
        <f t="shared" si="2"/>
        <v>116491</v>
      </c>
      <c r="H157" s="262">
        <v>333237</v>
      </c>
      <c r="I157" s="199">
        <v>449728</v>
      </c>
      <c r="J157" s="199">
        <v>422294</v>
      </c>
      <c r="K157" s="252">
        <v>27434</v>
      </c>
      <c r="L157" s="220">
        <v>0.065</v>
      </c>
      <c r="Q157" s="98"/>
      <c r="R157" s="98"/>
      <c r="S157" s="98"/>
      <c r="T157" s="98"/>
    </row>
    <row r="158" spans="1:20" s="97" customFormat="1" ht="11.25">
      <c r="A158" s="120"/>
      <c r="B158" s="189" t="s">
        <v>253</v>
      </c>
      <c r="C158" s="188" t="s">
        <v>258</v>
      </c>
      <c r="D158" s="189"/>
      <c r="E158" s="114"/>
      <c r="F158" s="116"/>
      <c r="G158" s="267">
        <f t="shared" si="2"/>
        <v>5209698</v>
      </c>
      <c r="H158" s="268">
        <v>247336</v>
      </c>
      <c r="I158" s="199">
        <v>5457034</v>
      </c>
      <c r="J158" s="199">
        <v>5492682</v>
      </c>
      <c r="K158" s="252">
        <v>-35648</v>
      </c>
      <c r="L158" s="220">
        <v>-0.0065</v>
      </c>
      <c r="Q158" s="98"/>
      <c r="R158" s="98"/>
      <c r="S158" s="98"/>
      <c r="T158" s="98"/>
    </row>
    <row r="159" spans="1:20" s="97" customFormat="1" ht="10.5">
      <c r="A159" s="307" t="s">
        <v>79</v>
      </c>
      <c r="B159" s="308"/>
      <c r="C159" s="308"/>
      <c r="D159" s="308"/>
      <c r="E159" s="308"/>
      <c r="F159" s="308"/>
      <c r="G159" s="309"/>
      <c r="H159" s="310"/>
      <c r="I159" s="141">
        <v>32873572</v>
      </c>
      <c r="J159" s="141">
        <v>33144468</v>
      </c>
      <c r="K159" s="232">
        <v>-270896</v>
      </c>
      <c r="L159" s="72">
        <v>-0.0082</v>
      </c>
      <c r="Q159" s="98"/>
      <c r="R159" s="98"/>
      <c r="S159" s="98"/>
      <c r="T159" s="98"/>
    </row>
    <row r="160" spans="1:20" s="97" customFormat="1" ht="10.5">
      <c r="A160" s="192" t="s">
        <v>100</v>
      </c>
      <c r="B160" s="188" t="s">
        <v>120</v>
      </c>
      <c r="C160" s="189"/>
      <c r="D160" s="189"/>
      <c r="E160" s="114"/>
      <c r="F160" s="116"/>
      <c r="G160" s="193"/>
      <c r="H160" s="107"/>
      <c r="I160" s="119"/>
      <c r="J160" s="119"/>
      <c r="K160" s="231"/>
      <c r="L160" s="70"/>
      <c r="Q160" s="98"/>
      <c r="R160" s="98"/>
      <c r="S160" s="98"/>
      <c r="T160" s="98"/>
    </row>
    <row r="161" spans="1:20" s="97" customFormat="1" ht="10.5">
      <c r="A161" s="192"/>
      <c r="B161" s="189" t="s">
        <v>215</v>
      </c>
      <c r="C161" s="188" t="s">
        <v>121</v>
      </c>
      <c r="D161" s="189"/>
      <c r="E161" s="114"/>
      <c r="F161" s="142"/>
      <c r="G161" s="117"/>
      <c r="H161" s="107"/>
      <c r="I161" s="119">
        <v>0</v>
      </c>
      <c r="J161" s="119">
        <v>0</v>
      </c>
      <c r="K161" s="231">
        <v>0</v>
      </c>
      <c r="L161" s="70" t="s">
        <v>300</v>
      </c>
      <c r="Q161" s="98"/>
      <c r="R161" s="98"/>
      <c r="S161" s="98"/>
      <c r="T161" s="98"/>
    </row>
    <row r="162" spans="1:20" s="97" customFormat="1" ht="10.5">
      <c r="A162" s="192"/>
      <c r="B162" s="189" t="s">
        <v>216</v>
      </c>
      <c r="C162" s="188" t="s">
        <v>122</v>
      </c>
      <c r="D162" s="189"/>
      <c r="E162" s="114"/>
      <c r="F162" s="116"/>
      <c r="G162" s="194"/>
      <c r="H162" s="107"/>
      <c r="I162" s="119">
        <v>0</v>
      </c>
      <c r="J162" s="119">
        <v>0</v>
      </c>
      <c r="K162" s="231">
        <v>0</v>
      </c>
      <c r="L162" s="70" t="s">
        <v>300</v>
      </c>
      <c r="Q162" s="98"/>
      <c r="R162" s="98"/>
      <c r="S162" s="98"/>
      <c r="T162" s="98"/>
    </row>
    <row r="163" spans="1:20" s="97" customFormat="1" ht="10.5">
      <c r="A163" s="307" t="s">
        <v>259</v>
      </c>
      <c r="B163" s="308"/>
      <c r="C163" s="308"/>
      <c r="D163" s="308"/>
      <c r="E163" s="308"/>
      <c r="F163" s="308"/>
      <c r="G163" s="312"/>
      <c r="H163" s="310"/>
      <c r="I163" s="141">
        <v>0</v>
      </c>
      <c r="J163" s="141">
        <v>0</v>
      </c>
      <c r="K163" s="232">
        <v>0</v>
      </c>
      <c r="L163" s="72" t="s">
        <v>300</v>
      </c>
      <c r="Q163" s="98"/>
      <c r="R163" s="98"/>
      <c r="S163" s="98"/>
      <c r="T163" s="98"/>
    </row>
    <row r="164" spans="1:20" s="97" customFormat="1" ht="11.25" thickBot="1">
      <c r="A164" s="120"/>
      <c r="B164" s="114"/>
      <c r="C164" s="114"/>
      <c r="D164" s="114"/>
      <c r="E164" s="114"/>
      <c r="F164" s="142"/>
      <c r="G164" s="193"/>
      <c r="H164" s="107"/>
      <c r="I164" s="119"/>
      <c r="J164" s="119"/>
      <c r="K164" s="231"/>
      <c r="L164" s="70"/>
      <c r="Q164" s="98"/>
      <c r="R164" s="98"/>
      <c r="S164" s="98"/>
      <c r="T164" s="98"/>
    </row>
    <row r="165" spans="1:20" s="97" customFormat="1" ht="11.25" thickBot="1">
      <c r="A165" s="295" t="s">
        <v>260</v>
      </c>
      <c r="B165" s="296"/>
      <c r="C165" s="296"/>
      <c r="D165" s="296"/>
      <c r="E165" s="296"/>
      <c r="F165" s="296"/>
      <c r="G165" s="296"/>
      <c r="H165" s="297"/>
      <c r="I165" s="169">
        <v>135298384</v>
      </c>
      <c r="J165" s="169">
        <v>135627667</v>
      </c>
      <c r="K165" s="244">
        <v>-329283</v>
      </c>
      <c r="L165" s="75">
        <v>-0.0024</v>
      </c>
      <c r="Q165" s="98"/>
      <c r="R165" s="98"/>
      <c r="S165" s="98"/>
      <c r="T165" s="98"/>
    </row>
    <row r="166" spans="1:20" s="104" customFormat="1" ht="10.5">
      <c r="A166" s="192" t="s">
        <v>261</v>
      </c>
      <c r="B166" s="188" t="s">
        <v>75</v>
      </c>
      <c r="C166" s="189"/>
      <c r="D166" s="189"/>
      <c r="E166" s="189"/>
      <c r="F166" s="204"/>
      <c r="G166" s="146"/>
      <c r="H166" s="165"/>
      <c r="I166" s="119"/>
      <c r="J166" s="119"/>
      <c r="K166" s="231"/>
      <c r="L166" s="70"/>
      <c r="Q166" s="105"/>
      <c r="R166" s="105"/>
      <c r="S166" s="105"/>
      <c r="T166" s="105"/>
    </row>
    <row r="167" spans="1:20" s="104" customFormat="1" ht="10.5">
      <c r="A167" s="192"/>
      <c r="B167" s="189" t="s">
        <v>149</v>
      </c>
      <c r="C167" s="188" t="s">
        <v>76</v>
      </c>
      <c r="D167" s="189"/>
      <c r="E167" s="189"/>
      <c r="F167" s="142"/>
      <c r="G167" s="146"/>
      <c r="H167" s="165"/>
      <c r="I167" s="119">
        <v>0</v>
      </c>
      <c r="J167" s="119">
        <v>58505</v>
      </c>
      <c r="K167" s="231">
        <v>-58505</v>
      </c>
      <c r="L167" s="70">
        <v>-1</v>
      </c>
      <c r="Q167" s="105"/>
      <c r="R167" s="105"/>
      <c r="S167" s="105"/>
      <c r="T167" s="105"/>
    </row>
    <row r="168" spans="1:20" s="104" customFormat="1" ht="10.5">
      <c r="A168" s="192"/>
      <c r="B168" s="189" t="s">
        <v>216</v>
      </c>
      <c r="C168" s="142" t="s">
        <v>114</v>
      </c>
      <c r="D168" s="189"/>
      <c r="E168" s="189"/>
      <c r="F168" s="204"/>
      <c r="G168" s="146"/>
      <c r="H168" s="165"/>
      <c r="I168" s="119">
        <v>0</v>
      </c>
      <c r="J168" s="119">
        <v>0</v>
      </c>
      <c r="K168" s="231">
        <v>0</v>
      </c>
      <c r="L168" s="70" t="s">
        <v>300</v>
      </c>
      <c r="Q168" s="105"/>
      <c r="R168" s="105"/>
      <c r="S168" s="105"/>
      <c r="T168" s="105"/>
    </row>
    <row r="169" spans="1:20" s="104" customFormat="1" ht="10.5">
      <c r="A169" s="192"/>
      <c r="B169" s="142" t="s">
        <v>217</v>
      </c>
      <c r="C169" s="189" t="s">
        <v>77</v>
      </c>
      <c r="D169" s="189"/>
      <c r="E169" s="189"/>
      <c r="F169" s="204"/>
      <c r="G169" s="146"/>
      <c r="H169" s="165"/>
      <c r="I169" s="119">
        <v>85496</v>
      </c>
      <c r="J169" s="119">
        <v>85496</v>
      </c>
      <c r="K169" s="231">
        <v>0</v>
      </c>
      <c r="L169" s="70">
        <v>0</v>
      </c>
      <c r="Q169" s="105"/>
      <c r="R169" s="105"/>
      <c r="S169" s="105"/>
      <c r="T169" s="105"/>
    </row>
    <row r="170" spans="1:20" s="104" customFormat="1" ht="10.5">
      <c r="A170" s="192"/>
      <c r="B170" s="189" t="s">
        <v>4</v>
      </c>
      <c r="C170" s="188" t="s">
        <v>78</v>
      </c>
      <c r="D170" s="189"/>
      <c r="E170" s="189"/>
      <c r="F170" s="142"/>
      <c r="G170" s="166"/>
      <c r="H170" s="165"/>
      <c r="I170" s="119">
        <v>15783095</v>
      </c>
      <c r="J170" s="119">
        <v>15284190</v>
      </c>
      <c r="K170" s="231">
        <v>498905</v>
      </c>
      <c r="L170" s="70">
        <v>0.0326</v>
      </c>
      <c r="Q170" s="105"/>
      <c r="R170" s="105"/>
      <c r="S170" s="105"/>
      <c r="T170" s="105"/>
    </row>
    <row r="171" spans="1:20" s="97" customFormat="1" ht="11.25" thickBot="1">
      <c r="A171" s="298" t="s">
        <v>262</v>
      </c>
      <c r="B171" s="299"/>
      <c r="C171" s="299"/>
      <c r="D171" s="299"/>
      <c r="E171" s="299"/>
      <c r="F171" s="299"/>
      <c r="G171" s="300"/>
      <c r="H171" s="301"/>
      <c r="I171" s="170">
        <v>15868591</v>
      </c>
      <c r="J171" s="170">
        <v>15428191</v>
      </c>
      <c r="K171" s="245">
        <v>440400</v>
      </c>
      <c r="L171" s="216">
        <v>0.0285</v>
      </c>
      <c r="Q171" s="98"/>
      <c r="R171" s="98"/>
      <c r="S171" s="98"/>
      <c r="T171" s="98"/>
    </row>
    <row r="172" spans="1:12" s="50" customFormat="1" ht="11.25">
      <c r="A172" s="54"/>
      <c r="B172" s="54"/>
      <c r="C172" s="54"/>
      <c r="D172" s="54"/>
      <c r="E172" s="54"/>
      <c r="F172" s="55"/>
      <c r="I172" s="208">
        <f>I165-I95</f>
        <v>0</v>
      </c>
      <c r="J172" s="208">
        <f>J165-J95</f>
        <v>0</v>
      </c>
      <c r="K172" s="254"/>
      <c r="L172" s="81"/>
    </row>
    <row r="173" spans="1:12" s="50" customFormat="1" ht="11.25">
      <c r="A173" s="54"/>
      <c r="B173" s="54"/>
      <c r="C173" s="54"/>
      <c r="D173" s="54"/>
      <c r="E173" s="54"/>
      <c r="F173" s="55"/>
      <c r="I173" s="208">
        <f>I166-I96</f>
        <v>0</v>
      </c>
      <c r="J173" s="208">
        <f>J166-J96</f>
        <v>0</v>
      </c>
      <c r="K173" s="254"/>
      <c r="L173" s="81"/>
    </row>
    <row r="174" spans="1:12" s="50" customFormat="1" ht="11.25">
      <c r="A174" s="54"/>
      <c r="B174" s="54"/>
      <c r="C174" s="54"/>
      <c r="D174" s="54"/>
      <c r="E174" s="54"/>
      <c r="F174" s="55"/>
      <c r="I174" s="208"/>
      <c r="J174" s="209"/>
      <c r="K174" s="254"/>
      <c r="L174" s="81"/>
    </row>
    <row r="175" spans="1:12" s="50" customFormat="1" ht="11.25">
      <c r="A175" s="54"/>
      <c r="B175" s="54"/>
      <c r="C175" s="54"/>
      <c r="D175" s="54"/>
      <c r="E175" s="54"/>
      <c r="F175" s="55"/>
      <c r="I175" s="208"/>
      <c r="J175" s="209"/>
      <c r="K175" s="254"/>
      <c r="L175" s="81"/>
    </row>
    <row r="176" spans="1:12" s="50" customFormat="1" ht="11.25">
      <c r="A176" s="54"/>
      <c r="B176" s="54"/>
      <c r="C176" s="54"/>
      <c r="D176" s="54"/>
      <c r="E176" s="54"/>
      <c r="F176" s="55"/>
      <c r="I176" s="208"/>
      <c r="J176" s="209"/>
      <c r="K176" s="254"/>
      <c r="L176" s="81"/>
    </row>
    <row r="177" spans="1:12" s="50" customFormat="1" ht="11.25">
      <c r="A177" s="54"/>
      <c r="B177" s="54"/>
      <c r="C177" s="54"/>
      <c r="D177" s="54"/>
      <c r="E177" s="54"/>
      <c r="F177" s="55"/>
      <c r="I177" s="208"/>
      <c r="J177" s="209"/>
      <c r="K177" s="254"/>
      <c r="L177" s="81"/>
    </row>
    <row r="178" spans="1:12" s="50" customFormat="1" ht="11.25">
      <c r="A178" s="54"/>
      <c r="B178" s="54"/>
      <c r="C178" s="54"/>
      <c r="D178" s="54"/>
      <c r="E178" s="54"/>
      <c r="F178" s="55"/>
      <c r="I178" s="208"/>
      <c r="J178" s="209"/>
      <c r="K178" s="254"/>
      <c r="L178" s="81"/>
    </row>
    <row r="179" spans="1:12" s="50" customFormat="1" ht="11.25">
      <c r="A179" s="54"/>
      <c r="B179" s="54"/>
      <c r="C179" s="54"/>
      <c r="D179" s="54"/>
      <c r="E179" s="54"/>
      <c r="F179" s="55"/>
      <c r="I179" s="208"/>
      <c r="J179" s="209"/>
      <c r="K179" s="254"/>
      <c r="L179" s="81"/>
    </row>
    <row r="180" spans="1:12" s="50" customFormat="1" ht="11.25">
      <c r="A180" s="54"/>
      <c r="B180" s="54"/>
      <c r="C180" s="54"/>
      <c r="D180" s="54"/>
      <c r="E180" s="54"/>
      <c r="F180" s="55"/>
      <c r="I180" s="208"/>
      <c r="J180" s="209"/>
      <c r="K180" s="254"/>
      <c r="L180" s="81"/>
    </row>
    <row r="181" spans="1:12" s="50" customFormat="1" ht="11.25">
      <c r="A181" s="54"/>
      <c r="B181" s="54"/>
      <c r="C181" s="54"/>
      <c r="D181" s="54"/>
      <c r="E181" s="54"/>
      <c r="F181" s="55"/>
      <c r="I181" s="208"/>
      <c r="J181" s="209"/>
      <c r="K181" s="254"/>
      <c r="L181" s="81"/>
    </row>
    <row r="182" spans="1:12" s="50" customFormat="1" ht="11.25">
      <c r="A182" s="54"/>
      <c r="B182" s="54"/>
      <c r="C182" s="54"/>
      <c r="D182" s="54"/>
      <c r="E182" s="54"/>
      <c r="F182" s="55"/>
      <c r="I182" s="208"/>
      <c r="J182" s="209"/>
      <c r="K182" s="254"/>
      <c r="L182" s="81"/>
    </row>
    <row r="183" spans="1:12" s="50" customFormat="1" ht="11.25">
      <c r="A183" s="54"/>
      <c r="B183" s="54"/>
      <c r="C183" s="54"/>
      <c r="D183" s="54"/>
      <c r="E183" s="54"/>
      <c r="F183" s="55"/>
      <c r="I183" s="208"/>
      <c r="J183" s="209"/>
      <c r="K183" s="254"/>
      <c r="L183" s="81"/>
    </row>
    <row r="184" spans="1:12" s="50" customFormat="1" ht="11.25">
      <c r="A184" s="54"/>
      <c r="B184" s="54"/>
      <c r="C184" s="54"/>
      <c r="D184" s="54"/>
      <c r="E184" s="54"/>
      <c r="F184" s="55"/>
      <c r="I184" s="208"/>
      <c r="J184" s="209"/>
      <c r="K184" s="254"/>
      <c r="L184" s="81"/>
    </row>
    <row r="185" spans="1:12" s="50" customFormat="1" ht="11.25">
      <c r="A185" s="54"/>
      <c r="B185" s="54"/>
      <c r="C185" s="54"/>
      <c r="D185" s="54"/>
      <c r="E185" s="54"/>
      <c r="F185" s="55"/>
      <c r="I185" s="208"/>
      <c r="J185" s="209"/>
      <c r="K185" s="254"/>
      <c r="L185" s="81"/>
    </row>
    <row r="186" spans="1:12" s="50" customFormat="1" ht="11.25">
      <c r="A186" s="54"/>
      <c r="B186" s="54"/>
      <c r="C186" s="54"/>
      <c r="D186" s="54"/>
      <c r="E186" s="54"/>
      <c r="F186" s="55"/>
      <c r="I186" s="208"/>
      <c r="J186" s="209"/>
      <c r="K186" s="254"/>
      <c r="L186" s="81"/>
    </row>
    <row r="187" spans="1:12" s="50" customFormat="1" ht="11.25">
      <c r="A187" s="54"/>
      <c r="B187" s="54"/>
      <c r="C187" s="54"/>
      <c r="D187" s="54"/>
      <c r="E187" s="54"/>
      <c r="F187" s="55"/>
      <c r="I187" s="208"/>
      <c r="J187" s="209"/>
      <c r="K187" s="254"/>
      <c r="L187" s="81"/>
    </row>
    <row r="188" spans="1:12" s="50" customFormat="1" ht="11.25">
      <c r="A188" s="54"/>
      <c r="B188" s="54"/>
      <c r="C188" s="54"/>
      <c r="D188" s="54"/>
      <c r="E188" s="54"/>
      <c r="F188" s="55"/>
      <c r="I188" s="208"/>
      <c r="J188" s="209"/>
      <c r="K188" s="254"/>
      <c r="L188" s="81"/>
    </row>
    <row r="189" spans="1:12" s="50" customFormat="1" ht="11.25">
      <c r="A189" s="54"/>
      <c r="B189" s="54"/>
      <c r="C189" s="54"/>
      <c r="D189" s="54"/>
      <c r="E189" s="54"/>
      <c r="F189" s="55"/>
      <c r="I189" s="208"/>
      <c r="J189" s="209"/>
      <c r="K189" s="254"/>
      <c r="L189" s="81"/>
    </row>
    <row r="190" spans="1:12" s="50" customFormat="1" ht="11.25">
      <c r="A190" s="54"/>
      <c r="B190" s="54"/>
      <c r="C190" s="54"/>
      <c r="D190" s="54"/>
      <c r="E190" s="54"/>
      <c r="F190" s="55"/>
      <c r="I190" s="208"/>
      <c r="J190" s="209"/>
      <c r="K190" s="254"/>
      <c r="L190" s="81"/>
    </row>
    <row r="191" spans="1:12" s="50" customFormat="1" ht="11.25">
      <c r="A191" s="54"/>
      <c r="B191" s="54"/>
      <c r="C191" s="54"/>
      <c r="D191" s="54"/>
      <c r="E191" s="54"/>
      <c r="F191" s="55"/>
      <c r="I191" s="208"/>
      <c r="J191" s="209"/>
      <c r="K191" s="254"/>
      <c r="L191" s="81"/>
    </row>
    <row r="192" spans="1:12" s="50" customFormat="1" ht="11.25">
      <c r="A192" s="54"/>
      <c r="B192" s="54"/>
      <c r="C192" s="54"/>
      <c r="D192" s="54"/>
      <c r="E192" s="54"/>
      <c r="F192" s="55"/>
      <c r="I192" s="208"/>
      <c r="J192" s="209"/>
      <c r="K192" s="254"/>
      <c r="L192" s="81"/>
    </row>
    <row r="193" spans="1:12" s="50" customFormat="1" ht="11.25">
      <c r="A193" s="54"/>
      <c r="B193" s="54"/>
      <c r="C193" s="54"/>
      <c r="D193" s="54"/>
      <c r="E193" s="54"/>
      <c r="F193" s="55"/>
      <c r="I193" s="208"/>
      <c r="J193" s="209"/>
      <c r="K193" s="254"/>
      <c r="L193" s="81"/>
    </row>
    <row r="194" spans="1:12" s="50" customFormat="1" ht="11.25">
      <c r="A194" s="54"/>
      <c r="B194" s="54"/>
      <c r="C194" s="54"/>
      <c r="D194" s="54"/>
      <c r="E194" s="54"/>
      <c r="F194" s="55"/>
      <c r="I194" s="208"/>
      <c r="J194" s="209"/>
      <c r="K194" s="254"/>
      <c r="L194" s="81"/>
    </row>
    <row r="195" spans="1:12" s="50" customFormat="1" ht="11.25">
      <c r="A195" s="54"/>
      <c r="B195" s="54"/>
      <c r="C195" s="54"/>
      <c r="D195" s="54"/>
      <c r="E195" s="54"/>
      <c r="F195" s="55"/>
      <c r="I195" s="208"/>
      <c r="J195" s="209"/>
      <c r="K195" s="254"/>
      <c r="L195" s="81"/>
    </row>
    <row r="196" spans="1:12" s="50" customFormat="1" ht="11.25">
      <c r="A196" s="54"/>
      <c r="B196" s="54"/>
      <c r="C196" s="54"/>
      <c r="D196" s="54"/>
      <c r="E196" s="54"/>
      <c r="F196" s="55"/>
      <c r="I196" s="208"/>
      <c r="J196" s="209"/>
      <c r="K196" s="254"/>
      <c r="L196" s="81"/>
    </row>
    <row r="197" spans="1:12" s="50" customFormat="1" ht="11.25">
      <c r="A197" s="54"/>
      <c r="B197" s="54"/>
      <c r="C197" s="54"/>
      <c r="D197" s="54"/>
      <c r="E197" s="54"/>
      <c r="F197" s="55"/>
      <c r="I197" s="208"/>
      <c r="J197" s="209"/>
      <c r="K197" s="254"/>
      <c r="L197" s="81"/>
    </row>
    <row r="198" spans="1:12" s="50" customFormat="1" ht="11.25">
      <c r="A198" s="54"/>
      <c r="B198" s="54"/>
      <c r="C198" s="54"/>
      <c r="D198" s="54"/>
      <c r="E198" s="54"/>
      <c r="F198" s="55"/>
      <c r="I198" s="208"/>
      <c r="J198" s="209"/>
      <c r="K198" s="254"/>
      <c r="L198" s="81"/>
    </row>
    <row r="199" spans="1:12" s="50" customFormat="1" ht="11.25">
      <c r="A199" s="54"/>
      <c r="B199" s="54"/>
      <c r="C199" s="54"/>
      <c r="D199" s="54"/>
      <c r="E199" s="54"/>
      <c r="F199" s="55"/>
      <c r="I199" s="208"/>
      <c r="J199" s="209"/>
      <c r="K199" s="254"/>
      <c r="L199" s="81"/>
    </row>
    <row r="200" spans="1:12" s="50" customFormat="1" ht="11.25">
      <c r="A200" s="54"/>
      <c r="B200" s="54"/>
      <c r="C200" s="54"/>
      <c r="D200" s="54"/>
      <c r="E200" s="54"/>
      <c r="F200" s="55"/>
      <c r="I200" s="208"/>
      <c r="J200" s="209"/>
      <c r="K200" s="254"/>
      <c r="L200" s="81"/>
    </row>
    <row r="201" spans="1:12" s="50" customFormat="1" ht="11.25">
      <c r="A201" s="54"/>
      <c r="B201" s="54"/>
      <c r="C201" s="54"/>
      <c r="D201" s="54"/>
      <c r="E201" s="54"/>
      <c r="F201" s="55"/>
      <c r="I201" s="208"/>
      <c r="J201" s="209"/>
      <c r="K201" s="254"/>
      <c r="L201" s="81"/>
    </row>
    <row r="202" spans="1:12" s="50" customFormat="1" ht="11.25">
      <c r="A202" s="54"/>
      <c r="B202" s="54"/>
      <c r="C202" s="54"/>
      <c r="D202" s="54"/>
      <c r="E202" s="54"/>
      <c r="F202" s="55"/>
      <c r="I202" s="208"/>
      <c r="J202" s="209"/>
      <c r="K202" s="254"/>
      <c r="L202" s="81"/>
    </row>
    <row r="203" spans="1:12" s="50" customFormat="1" ht="11.25">
      <c r="A203" s="54"/>
      <c r="B203" s="54"/>
      <c r="C203" s="54"/>
      <c r="D203" s="54"/>
      <c r="E203" s="54"/>
      <c r="F203" s="55"/>
      <c r="I203" s="208"/>
      <c r="J203" s="209"/>
      <c r="K203" s="254"/>
      <c r="L203" s="81"/>
    </row>
    <row r="204" spans="1:12" s="50" customFormat="1" ht="11.25">
      <c r="A204" s="54"/>
      <c r="B204" s="54"/>
      <c r="C204" s="54"/>
      <c r="D204" s="54"/>
      <c r="E204" s="54"/>
      <c r="F204" s="55"/>
      <c r="I204" s="208"/>
      <c r="J204" s="209"/>
      <c r="K204" s="254"/>
      <c r="L204" s="81"/>
    </row>
    <row r="205" spans="1:12" s="50" customFormat="1" ht="11.25">
      <c r="A205" s="54"/>
      <c r="B205" s="54"/>
      <c r="C205" s="54"/>
      <c r="D205" s="54"/>
      <c r="E205" s="54"/>
      <c r="F205" s="55"/>
      <c r="I205" s="208"/>
      <c r="J205" s="209"/>
      <c r="K205" s="254"/>
      <c r="L205" s="81"/>
    </row>
    <row r="206" spans="1:12" s="50" customFormat="1" ht="11.25">
      <c r="A206" s="54"/>
      <c r="B206" s="54"/>
      <c r="C206" s="54"/>
      <c r="D206" s="54"/>
      <c r="E206" s="54"/>
      <c r="F206" s="55"/>
      <c r="I206" s="208"/>
      <c r="J206" s="209"/>
      <c r="K206" s="254"/>
      <c r="L206" s="81"/>
    </row>
    <row r="207" spans="1:12" s="50" customFormat="1" ht="11.25">
      <c r="A207" s="54"/>
      <c r="B207" s="54"/>
      <c r="C207" s="54"/>
      <c r="D207" s="54"/>
      <c r="E207" s="54"/>
      <c r="F207" s="55"/>
      <c r="I207" s="208"/>
      <c r="J207" s="209"/>
      <c r="K207" s="254"/>
      <c r="L207" s="81"/>
    </row>
    <row r="208" spans="1:12" s="50" customFormat="1" ht="11.25">
      <c r="A208" s="54"/>
      <c r="B208" s="54"/>
      <c r="C208" s="54"/>
      <c r="D208" s="54"/>
      <c r="E208" s="54"/>
      <c r="F208" s="55"/>
      <c r="I208" s="208"/>
      <c r="J208" s="209"/>
      <c r="K208" s="254"/>
      <c r="L208" s="81"/>
    </row>
    <row r="209" spans="1:12" s="50" customFormat="1" ht="11.25">
      <c r="A209" s="54"/>
      <c r="B209" s="54"/>
      <c r="C209" s="54"/>
      <c r="D209" s="54"/>
      <c r="E209" s="54"/>
      <c r="F209" s="55"/>
      <c r="I209" s="208"/>
      <c r="J209" s="209"/>
      <c r="K209" s="254"/>
      <c r="L209" s="81"/>
    </row>
    <row r="210" spans="1:12" s="50" customFormat="1" ht="11.25">
      <c r="A210" s="54"/>
      <c r="B210" s="54"/>
      <c r="C210" s="54"/>
      <c r="D210" s="54"/>
      <c r="E210" s="54"/>
      <c r="F210" s="55"/>
      <c r="I210" s="208"/>
      <c r="J210" s="209"/>
      <c r="K210" s="254"/>
      <c r="L210" s="81"/>
    </row>
    <row r="211" spans="1:12" s="50" customFormat="1" ht="11.25">
      <c r="A211" s="54"/>
      <c r="B211" s="54"/>
      <c r="C211" s="54"/>
      <c r="D211" s="54"/>
      <c r="E211" s="54"/>
      <c r="F211" s="55"/>
      <c r="I211" s="208"/>
      <c r="J211" s="209"/>
      <c r="K211" s="254"/>
      <c r="L211" s="81"/>
    </row>
    <row r="212" spans="1:12" s="50" customFormat="1" ht="11.25">
      <c r="A212" s="54"/>
      <c r="B212" s="54"/>
      <c r="C212" s="54"/>
      <c r="D212" s="54"/>
      <c r="E212" s="54"/>
      <c r="F212" s="55"/>
      <c r="I212" s="208"/>
      <c r="J212" s="209"/>
      <c r="K212" s="254"/>
      <c r="L212" s="81"/>
    </row>
    <row r="213" spans="1:12" s="50" customFormat="1" ht="11.25">
      <c r="A213" s="54"/>
      <c r="B213" s="54"/>
      <c r="C213" s="54"/>
      <c r="D213" s="54"/>
      <c r="E213" s="54"/>
      <c r="F213" s="55"/>
      <c r="I213" s="208"/>
      <c r="J213" s="209"/>
      <c r="K213" s="254"/>
      <c r="L213" s="81"/>
    </row>
    <row r="214" spans="1:12" s="50" customFormat="1" ht="11.25">
      <c r="A214" s="54"/>
      <c r="B214" s="54"/>
      <c r="C214" s="54"/>
      <c r="D214" s="54"/>
      <c r="E214" s="54"/>
      <c r="F214" s="55"/>
      <c r="I214" s="208"/>
      <c r="J214" s="209"/>
      <c r="K214" s="254"/>
      <c r="L214" s="81"/>
    </row>
    <row r="215" spans="1:12" s="50" customFormat="1" ht="11.25">
      <c r="A215" s="54"/>
      <c r="B215" s="54"/>
      <c r="C215" s="54"/>
      <c r="D215" s="54"/>
      <c r="E215" s="54"/>
      <c r="F215" s="55"/>
      <c r="I215" s="208"/>
      <c r="J215" s="209"/>
      <c r="K215" s="254"/>
      <c r="L215" s="81"/>
    </row>
    <row r="216" spans="1:12" s="50" customFormat="1" ht="11.25">
      <c r="A216" s="54"/>
      <c r="B216" s="54"/>
      <c r="C216" s="54"/>
      <c r="D216" s="54"/>
      <c r="E216" s="54"/>
      <c r="F216" s="55"/>
      <c r="I216" s="208"/>
      <c r="J216" s="209"/>
      <c r="K216" s="254"/>
      <c r="L216" s="81"/>
    </row>
    <row r="217" spans="1:12" s="50" customFormat="1" ht="11.25">
      <c r="A217" s="54"/>
      <c r="B217" s="54"/>
      <c r="C217" s="54"/>
      <c r="D217" s="54"/>
      <c r="E217" s="54"/>
      <c r="F217" s="55"/>
      <c r="I217" s="208"/>
      <c r="J217" s="209"/>
      <c r="K217" s="254"/>
      <c r="L217" s="81"/>
    </row>
    <row r="218" spans="1:12" s="50" customFormat="1" ht="11.25">
      <c r="A218" s="54"/>
      <c r="B218" s="54"/>
      <c r="C218" s="54"/>
      <c r="D218" s="54"/>
      <c r="E218" s="54"/>
      <c r="F218" s="55"/>
      <c r="I218" s="208"/>
      <c r="J218" s="209"/>
      <c r="K218" s="254"/>
      <c r="L218" s="81"/>
    </row>
    <row r="219" spans="1:12" s="50" customFormat="1" ht="11.25">
      <c r="A219" s="54"/>
      <c r="B219" s="54"/>
      <c r="C219" s="54"/>
      <c r="D219" s="54"/>
      <c r="E219" s="54"/>
      <c r="F219" s="55"/>
      <c r="I219" s="208"/>
      <c r="J219" s="209"/>
      <c r="K219" s="254"/>
      <c r="L219" s="81"/>
    </row>
    <row r="220" spans="1:12" s="50" customFormat="1" ht="11.25">
      <c r="A220" s="54"/>
      <c r="B220" s="54"/>
      <c r="C220" s="54"/>
      <c r="D220" s="54"/>
      <c r="E220" s="54"/>
      <c r="F220" s="55"/>
      <c r="I220" s="208"/>
      <c r="J220" s="209"/>
      <c r="K220" s="254"/>
      <c r="L220" s="81"/>
    </row>
    <row r="221" ht="12.75">
      <c r="F221" s="21"/>
    </row>
    <row r="222" ht="12.75">
      <c r="F222" s="21"/>
    </row>
    <row r="223" ht="12.75">
      <c r="F223" s="21"/>
    </row>
    <row r="224" ht="12.75">
      <c r="F224" s="21"/>
    </row>
    <row r="225" ht="12.75">
      <c r="F225" s="21"/>
    </row>
    <row r="226" ht="12.75">
      <c r="F226" s="21"/>
    </row>
    <row r="227" ht="12.75">
      <c r="F227" s="21"/>
    </row>
    <row r="228" ht="12.75">
      <c r="F228" s="21"/>
    </row>
    <row r="229" ht="12.75">
      <c r="F229" s="21"/>
    </row>
    <row r="230" ht="12.75">
      <c r="F230" s="21"/>
    </row>
    <row r="231" ht="12.75">
      <c r="F231" s="21"/>
    </row>
    <row r="232" ht="12.75">
      <c r="F232" s="21"/>
    </row>
    <row r="233" ht="12.75">
      <c r="F233" s="21"/>
    </row>
    <row r="234" ht="12.75">
      <c r="F234" s="21"/>
    </row>
    <row r="235" ht="12.75">
      <c r="F235" s="21"/>
    </row>
    <row r="236" ht="12.75">
      <c r="F236" s="21"/>
    </row>
    <row r="237" ht="12.75">
      <c r="F237" s="21"/>
    </row>
    <row r="238" ht="12.75">
      <c r="F238" s="21"/>
    </row>
    <row r="239" ht="12.75">
      <c r="F239" s="21"/>
    </row>
    <row r="240" ht="12.75">
      <c r="F240" s="21"/>
    </row>
    <row r="241" ht="12.75">
      <c r="F241" s="21"/>
    </row>
    <row r="242" ht="12.75">
      <c r="F242" s="21"/>
    </row>
    <row r="243" ht="12.75">
      <c r="F243" s="21"/>
    </row>
    <row r="244" ht="12.75">
      <c r="F244" s="21"/>
    </row>
    <row r="245" ht="12.75">
      <c r="F245" s="21"/>
    </row>
    <row r="246" ht="12.75">
      <c r="F246" s="21"/>
    </row>
    <row r="247" ht="12.75">
      <c r="F247" s="21"/>
    </row>
    <row r="248" ht="12.75">
      <c r="F248" s="21"/>
    </row>
    <row r="249" ht="12.75">
      <c r="F249" s="21"/>
    </row>
    <row r="250" ht="12.75">
      <c r="F250" s="21"/>
    </row>
    <row r="251" ht="12.75">
      <c r="F251" s="21"/>
    </row>
    <row r="252" ht="12.75">
      <c r="F252" s="21"/>
    </row>
    <row r="253" ht="12.75">
      <c r="F253" s="21"/>
    </row>
    <row r="254" ht="12.75">
      <c r="F254" s="21"/>
    </row>
    <row r="255" ht="12.75">
      <c r="F255" s="21"/>
    </row>
    <row r="256" ht="12.75">
      <c r="F256" s="21"/>
    </row>
    <row r="257" ht="12.75">
      <c r="F257" s="21"/>
    </row>
    <row r="258" ht="12.75">
      <c r="F258" s="21"/>
    </row>
    <row r="259" ht="12.75">
      <c r="F259" s="21"/>
    </row>
    <row r="260" ht="12.75">
      <c r="F260" s="21"/>
    </row>
    <row r="261" ht="12.75">
      <c r="F261" s="21"/>
    </row>
    <row r="262" ht="12.75">
      <c r="F262" s="21"/>
    </row>
    <row r="263" ht="12.75">
      <c r="F263" s="21"/>
    </row>
    <row r="264" ht="12.75">
      <c r="F264" s="21"/>
    </row>
    <row r="265" ht="12.75">
      <c r="F265" s="21"/>
    </row>
    <row r="266" ht="12.75">
      <c r="F266" s="21"/>
    </row>
    <row r="267" ht="12.75">
      <c r="F267" s="21"/>
    </row>
    <row r="268" ht="12.75">
      <c r="F268" s="21"/>
    </row>
    <row r="269" ht="12.75">
      <c r="F269" s="21"/>
    </row>
    <row r="270" ht="12.75">
      <c r="F270" s="21"/>
    </row>
    <row r="271" ht="12.75">
      <c r="F271" s="21"/>
    </row>
    <row r="272" ht="12.75">
      <c r="F272" s="21"/>
    </row>
    <row r="273" ht="12.75">
      <c r="F273" s="21"/>
    </row>
    <row r="274" ht="12.75">
      <c r="F274" s="21"/>
    </row>
    <row r="275" ht="12.75">
      <c r="F275" s="21"/>
    </row>
    <row r="276" ht="12.75">
      <c r="F276" s="21"/>
    </row>
    <row r="277" ht="12.75">
      <c r="F277" s="21"/>
    </row>
    <row r="278" ht="12.75">
      <c r="F278" s="21"/>
    </row>
    <row r="279" ht="12.75">
      <c r="F279" s="21"/>
    </row>
    <row r="280" ht="12.75">
      <c r="F280" s="21"/>
    </row>
    <row r="281" ht="12.75">
      <c r="F281" s="21"/>
    </row>
    <row r="282" ht="12.75">
      <c r="F282" s="21"/>
    </row>
    <row r="283" ht="12.75">
      <c r="F283" s="21"/>
    </row>
    <row r="284" ht="12.75">
      <c r="F284" s="21"/>
    </row>
  </sheetData>
  <sheetProtection/>
  <mergeCells count="32">
    <mergeCell ref="A89:H89"/>
    <mergeCell ref="A93:H93"/>
    <mergeCell ref="A95:H95"/>
    <mergeCell ref="A101:H101"/>
    <mergeCell ref="C49:F49"/>
    <mergeCell ref="A163:H163"/>
    <mergeCell ref="D148:F148"/>
    <mergeCell ref="A165:H165"/>
    <mergeCell ref="A171:H171"/>
    <mergeCell ref="A127:H127"/>
    <mergeCell ref="A134:H134"/>
    <mergeCell ref="A138:H138"/>
    <mergeCell ref="D150:F150"/>
    <mergeCell ref="D151:F151"/>
    <mergeCell ref="D149:F149"/>
    <mergeCell ref="A159:H159"/>
    <mergeCell ref="D147:F147"/>
    <mergeCell ref="K105:L105"/>
    <mergeCell ref="A107:H108"/>
    <mergeCell ref="I107:I108"/>
    <mergeCell ref="J107:J108"/>
    <mergeCell ref="K107:L107"/>
    <mergeCell ref="D146:F146"/>
    <mergeCell ref="A105:J105"/>
    <mergeCell ref="A40:H40"/>
    <mergeCell ref="A4:J4"/>
    <mergeCell ref="C31:F31"/>
    <mergeCell ref="K4:L4"/>
    <mergeCell ref="A6:H7"/>
    <mergeCell ref="I6:I7"/>
    <mergeCell ref="J6:J7"/>
    <mergeCell ref="K6:L6"/>
  </mergeCells>
  <printOptions horizontalCentered="1"/>
  <pageMargins left="0.5" right="0.24" top="0.46" bottom="0.44" header="0.2755905511811024" footer="0.1968503937007874"/>
  <pageSetup fitToHeight="2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zoomScale="130" zoomScaleNormal="130" zoomScalePageLayoutView="0" workbookViewId="0" topLeftCell="A1">
      <pane xSplit="3" ySplit="5" topLeftCell="D96" activePane="bottomRight" state="frozen"/>
      <selection pane="topLeft" activeCell="E101" sqref="E101"/>
      <selection pane="topRight" activeCell="E101" sqref="E101"/>
      <selection pane="bottomLeft" activeCell="E101" sqref="E101"/>
      <selection pane="bottomRight" activeCell="F5" sqref="F5"/>
    </sheetView>
  </sheetViews>
  <sheetFormatPr defaultColWidth="9.140625" defaultRowHeight="12.75"/>
  <cols>
    <col min="1" max="2" width="3.421875" style="2" customWidth="1"/>
    <col min="3" max="3" width="79.57421875" style="0" bestFit="1" customWidth="1"/>
    <col min="4" max="6" width="11.421875" style="17" bestFit="1" customWidth="1"/>
    <col min="7" max="7" width="11.421875" style="66" bestFit="1" customWidth="1"/>
    <col min="9" max="9" width="11.28125" style="0" bestFit="1" customWidth="1"/>
    <col min="10" max="10" width="10.28125" style="0" bestFit="1" customWidth="1"/>
  </cols>
  <sheetData>
    <row r="1" spans="1:3" ht="15.75">
      <c r="A1" s="6"/>
      <c r="B1" s="6"/>
      <c r="C1" s="11"/>
    </row>
    <row r="2" spans="1:7" s="34" customFormat="1" ht="20.25">
      <c r="A2" s="317" t="s">
        <v>144</v>
      </c>
      <c r="B2" s="318"/>
      <c r="C2" s="318"/>
      <c r="D2" s="318"/>
      <c r="E2" s="319"/>
      <c r="F2" s="320" t="s">
        <v>145</v>
      </c>
      <c r="G2" s="320"/>
    </row>
    <row r="3" spans="1:7" s="34" customFormat="1" ht="13.5" thickBot="1">
      <c r="A3" s="35"/>
      <c r="B3" s="35"/>
      <c r="C3" s="36"/>
      <c r="D3" s="27"/>
      <c r="E3" s="27"/>
      <c r="F3" s="27"/>
      <c r="G3" s="58"/>
    </row>
    <row r="4" spans="1:7" s="34" customFormat="1" ht="12.75" customHeight="1">
      <c r="A4" s="321" t="s">
        <v>291</v>
      </c>
      <c r="B4" s="322"/>
      <c r="C4" s="322"/>
      <c r="D4" s="284" t="s">
        <v>292</v>
      </c>
      <c r="E4" s="284" t="s">
        <v>293</v>
      </c>
      <c r="F4" s="286" t="s">
        <v>294</v>
      </c>
      <c r="G4" s="287"/>
    </row>
    <row r="5" spans="1:7" s="34" customFormat="1" ht="12.75">
      <c r="A5" s="323"/>
      <c r="B5" s="324"/>
      <c r="C5" s="324"/>
      <c r="D5" s="285"/>
      <c r="E5" s="285"/>
      <c r="F5" s="180" t="s">
        <v>147</v>
      </c>
      <c r="G5" s="59" t="s">
        <v>148</v>
      </c>
    </row>
    <row r="6" spans="1:7" ht="12.75">
      <c r="A6" s="40"/>
      <c r="B6" s="29"/>
      <c r="C6" s="4"/>
      <c r="D6" s="18"/>
      <c r="E6" s="18"/>
      <c r="F6" s="18"/>
      <c r="G6" s="60"/>
    </row>
    <row r="7" spans="1:7" ht="12.75">
      <c r="A7" s="41" t="s">
        <v>86</v>
      </c>
      <c r="B7" s="28"/>
      <c r="C7" s="7" t="s">
        <v>87</v>
      </c>
      <c r="D7" s="15"/>
      <c r="E7" s="15"/>
      <c r="F7" s="15"/>
      <c r="G7" s="61"/>
    </row>
    <row r="8" spans="1:7" ht="12.75">
      <c r="A8" s="41"/>
      <c r="B8" s="28"/>
      <c r="C8" s="8"/>
      <c r="D8" s="15"/>
      <c r="E8" s="15"/>
      <c r="F8" s="15"/>
      <c r="G8" s="61"/>
    </row>
    <row r="9" spans="1:7" s="68" customFormat="1" ht="12.75">
      <c r="A9" s="41">
        <v>1</v>
      </c>
      <c r="B9" s="7" t="s">
        <v>88</v>
      </c>
      <c r="C9" s="7"/>
      <c r="D9" s="67" t="e">
        <f>D10+D11+D18+D23</f>
        <v>#REF!</v>
      </c>
      <c r="E9" s="67" t="e">
        <f>E10+E11+E18+E23</f>
        <v>#REF!</v>
      </c>
      <c r="F9" s="67" t="e">
        <f aca="true" t="shared" si="0" ref="F9:F35">D9-E9</f>
        <v>#REF!</v>
      </c>
      <c r="G9" s="70" t="e">
        <f aca="true" t="shared" si="1" ref="G9:G35">IF(E9=0,"-    ",F9/E9)</f>
        <v>#REF!</v>
      </c>
    </row>
    <row r="10" spans="1:7" ht="12.75">
      <c r="A10" s="42"/>
      <c r="B10" s="5" t="s">
        <v>268</v>
      </c>
      <c r="C10" s="5"/>
      <c r="D10" s="12" t="e">
        <f>#REF!+#REF!+#REF!+#REF!+#REF!+#REF!</f>
        <v>#REF!</v>
      </c>
      <c r="E10" s="12" t="e">
        <f>#REF!+#REF!+#REF!+#REF!+#REF!+#REF!</f>
        <v>#REF!</v>
      </c>
      <c r="F10" s="12" t="e">
        <f t="shared" si="0"/>
        <v>#REF!</v>
      </c>
      <c r="G10" s="62" t="e">
        <f t="shared" si="1"/>
        <v>#REF!</v>
      </c>
    </row>
    <row r="11" spans="1:7" ht="12.75">
      <c r="A11" s="41"/>
      <c r="B11" s="5" t="s">
        <v>267</v>
      </c>
      <c r="C11" s="5"/>
      <c r="D11" s="12" t="e">
        <f>SUM(D12:D17)</f>
        <v>#REF!</v>
      </c>
      <c r="E11" s="12" t="e">
        <f>SUM(E12:E17)</f>
        <v>#REF!</v>
      </c>
      <c r="F11" s="12" t="e">
        <f t="shared" si="0"/>
        <v>#REF!</v>
      </c>
      <c r="G11" s="62" t="e">
        <f t="shared" si="1"/>
        <v>#REF!</v>
      </c>
    </row>
    <row r="12" spans="1:7" ht="12.75">
      <c r="A12" s="41"/>
      <c r="B12" s="32"/>
      <c r="C12" s="32" t="s">
        <v>150</v>
      </c>
      <c r="D12" s="31" t="e">
        <f>#REF!+#REF!+#REF!+#REF!+#REF!+#REF!</f>
        <v>#REF!</v>
      </c>
      <c r="E12" s="31" t="e">
        <f>#REF!+#REF!+#REF!+#REF!+#REF!+#REF!</f>
        <v>#REF!</v>
      </c>
      <c r="F12" s="12" t="e">
        <f t="shared" si="0"/>
        <v>#REF!</v>
      </c>
      <c r="G12" s="62" t="e">
        <f t="shared" si="1"/>
        <v>#REF!</v>
      </c>
    </row>
    <row r="13" spans="1:7" ht="12.75">
      <c r="A13" s="42"/>
      <c r="B13" s="32"/>
      <c r="C13" s="32" t="s">
        <v>151</v>
      </c>
      <c r="D13" s="31" t="e">
        <f>#REF!</f>
        <v>#REF!</v>
      </c>
      <c r="E13" s="31" t="e">
        <f>#REF!</f>
        <v>#REF!</v>
      </c>
      <c r="F13" s="12" t="e">
        <f t="shared" si="0"/>
        <v>#REF!</v>
      </c>
      <c r="G13" s="62" t="e">
        <f t="shared" si="1"/>
        <v>#REF!</v>
      </c>
    </row>
    <row r="14" spans="1:7" ht="12.75">
      <c r="A14" s="41"/>
      <c r="B14" s="32"/>
      <c r="C14" s="32" t="s">
        <v>152</v>
      </c>
      <c r="D14" s="31" t="e">
        <f>#REF!</f>
        <v>#REF!</v>
      </c>
      <c r="E14" s="31" t="e">
        <f>#REF!</f>
        <v>#REF!</v>
      </c>
      <c r="F14" s="12" t="e">
        <f t="shared" si="0"/>
        <v>#REF!</v>
      </c>
      <c r="G14" s="62" t="e">
        <f t="shared" si="1"/>
        <v>#REF!</v>
      </c>
    </row>
    <row r="15" spans="1:7" ht="12.75">
      <c r="A15" s="42"/>
      <c r="B15" s="32"/>
      <c r="C15" s="32" t="s">
        <v>153</v>
      </c>
      <c r="D15" s="31" t="e">
        <f>#REF!</f>
        <v>#REF!</v>
      </c>
      <c r="E15" s="31" t="e">
        <f>#REF!</f>
        <v>#REF!</v>
      </c>
      <c r="F15" s="12" t="e">
        <f t="shared" si="0"/>
        <v>#REF!</v>
      </c>
      <c r="G15" s="62" t="e">
        <f t="shared" si="1"/>
        <v>#REF!</v>
      </c>
    </row>
    <row r="16" spans="1:7" ht="12.75">
      <c r="A16" s="42"/>
      <c r="B16" s="32"/>
      <c r="C16" s="32" t="s">
        <v>154</v>
      </c>
      <c r="D16" s="31" t="e">
        <f>#REF!+#REF!</f>
        <v>#REF!</v>
      </c>
      <c r="E16" s="31" t="e">
        <f>#REF!+#REF!</f>
        <v>#REF!</v>
      </c>
      <c r="F16" s="12" t="e">
        <f t="shared" si="0"/>
        <v>#REF!</v>
      </c>
      <c r="G16" s="62" t="e">
        <f t="shared" si="1"/>
        <v>#REF!</v>
      </c>
    </row>
    <row r="17" spans="1:7" ht="12.75">
      <c r="A17" s="41"/>
      <c r="B17" s="32"/>
      <c r="C17" s="32" t="s">
        <v>155</v>
      </c>
      <c r="D17" s="31" t="e">
        <f>#REF!+#REF!+#REF!+#REF!+#REF!+#REF!+#REF!+#REF!</f>
        <v>#REF!</v>
      </c>
      <c r="E17" s="31" t="e">
        <f>#REF!+#REF!+#REF!+#REF!+#REF!+#REF!+#REF!+#REF!</f>
        <v>#REF!</v>
      </c>
      <c r="F17" s="12" t="e">
        <f t="shared" si="0"/>
        <v>#REF!</v>
      </c>
      <c r="G17" s="62" t="e">
        <f t="shared" si="1"/>
        <v>#REF!</v>
      </c>
    </row>
    <row r="18" spans="1:7" ht="12.75">
      <c r="A18" s="42"/>
      <c r="B18" s="32" t="s">
        <v>266</v>
      </c>
      <c r="C18" s="32"/>
      <c r="D18" s="31" t="e">
        <f>SUM(D19:D22)</f>
        <v>#REF!</v>
      </c>
      <c r="E18" s="31" t="e">
        <f>SUM(E19:E22)</f>
        <v>#REF!</v>
      </c>
      <c r="F18" s="12" t="e">
        <f t="shared" si="0"/>
        <v>#REF!</v>
      </c>
      <c r="G18" s="62" t="e">
        <f t="shared" si="1"/>
        <v>#REF!</v>
      </c>
    </row>
    <row r="19" spans="1:7" ht="12.75">
      <c r="A19" s="42"/>
      <c r="B19" s="32"/>
      <c r="C19" s="32" t="s">
        <v>156</v>
      </c>
      <c r="D19" s="31" t="e">
        <f>#REF!</f>
        <v>#REF!</v>
      </c>
      <c r="E19" s="31" t="e">
        <f>#REF!</f>
        <v>#REF!</v>
      </c>
      <c r="F19" s="12" t="e">
        <f t="shared" si="0"/>
        <v>#REF!</v>
      </c>
      <c r="G19" s="62" t="e">
        <f t="shared" si="1"/>
        <v>#REF!</v>
      </c>
    </row>
    <row r="20" spans="1:7" ht="12.75">
      <c r="A20" s="42"/>
      <c r="B20" s="32"/>
      <c r="C20" s="32" t="s">
        <v>157</v>
      </c>
      <c r="D20" s="31" t="e">
        <f>#REF!</f>
        <v>#REF!</v>
      </c>
      <c r="E20" s="31" t="e">
        <f>#REF!</f>
        <v>#REF!</v>
      </c>
      <c r="F20" s="12" t="e">
        <f t="shared" si="0"/>
        <v>#REF!</v>
      </c>
      <c r="G20" s="62" t="e">
        <f t="shared" si="1"/>
        <v>#REF!</v>
      </c>
    </row>
    <row r="21" spans="1:7" ht="12.75">
      <c r="A21" s="42"/>
      <c r="B21" s="32"/>
      <c r="C21" s="32" t="s">
        <v>158</v>
      </c>
      <c r="D21" s="31" t="e">
        <f>#REF!+#REF!</f>
        <v>#REF!</v>
      </c>
      <c r="E21" s="31" t="e">
        <f>#REF!+#REF!</f>
        <v>#REF!</v>
      </c>
      <c r="F21" s="12" t="e">
        <f t="shared" si="0"/>
        <v>#REF!</v>
      </c>
      <c r="G21" s="62" t="e">
        <f t="shared" si="1"/>
        <v>#REF!</v>
      </c>
    </row>
    <row r="22" spans="1:7" ht="12.75">
      <c r="A22" s="42"/>
      <c r="B22" s="32"/>
      <c r="C22" s="32" t="s">
        <v>159</v>
      </c>
      <c r="D22" s="31" t="e">
        <f>#REF!</f>
        <v>#REF!</v>
      </c>
      <c r="E22" s="31" t="e">
        <f>#REF!</f>
        <v>#REF!</v>
      </c>
      <c r="F22" s="12" t="e">
        <f t="shared" si="0"/>
        <v>#REF!</v>
      </c>
      <c r="G22" s="62" t="e">
        <f t="shared" si="1"/>
        <v>#REF!</v>
      </c>
    </row>
    <row r="23" spans="1:7" ht="12.75">
      <c r="A23" s="42"/>
      <c r="B23" s="32" t="s">
        <v>265</v>
      </c>
      <c r="C23" s="32"/>
      <c r="D23" s="31" t="e">
        <f>#REF!</f>
        <v>#REF!</v>
      </c>
      <c r="E23" s="31" t="e">
        <f>#REF!</f>
        <v>#REF!</v>
      </c>
      <c r="F23" s="12" t="e">
        <f t="shared" si="0"/>
        <v>#REF!</v>
      </c>
      <c r="G23" s="62" t="e">
        <f t="shared" si="1"/>
        <v>#REF!</v>
      </c>
    </row>
    <row r="24" spans="1:7" s="68" customFormat="1" ht="12.75">
      <c r="A24" s="41">
        <v>2</v>
      </c>
      <c r="B24" s="7" t="s">
        <v>160</v>
      </c>
      <c r="C24" s="7"/>
      <c r="D24" s="67" t="e">
        <f>#REF!+#REF!</f>
        <v>#REF!</v>
      </c>
      <c r="E24" s="67" t="e">
        <f>#REF!+#REF!</f>
        <v>#REF!</v>
      </c>
      <c r="F24" s="67" t="e">
        <f t="shared" si="0"/>
        <v>#REF!</v>
      </c>
      <c r="G24" s="70" t="e">
        <f t="shared" si="1"/>
        <v>#REF!</v>
      </c>
    </row>
    <row r="25" spans="1:7" s="68" customFormat="1" ht="12.75">
      <c r="A25" s="41">
        <v>3</v>
      </c>
      <c r="B25" s="7" t="s">
        <v>161</v>
      </c>
      <c r="C25" s="7"/>
      <c r="D25" s="67" t="e">
        <f>#REF!+#REF!+#REF!+#REF!</f>
        <v>#REF!</v>
      </c>
      <c r="E25" s="67" t="e">
        <f>#REF!+#REF!+#REF!+#REF!</f>
        <v>#REF!</v>
      </c>
      <c r="F25" s="67" t="e">
        <f t="shared" si="0"/>
        <v>#REF!</v>
      </c>
      <c r="G25" s="70" t="e">
        <f t="shared" si="1"/>
        <v>#REF!</v>
      </c>
    </row>
    <row r="26" spans="1:7" s="68" customFormat="1" ht="12.75">
      <c r="A26" s="41">
        <v>4</v>
      </c>
      <c r="B26" s="7" t="s">
        <v>162</v>
      </c>
      <c r="C26" s="7"/>
      <c r="D26" s="67" t="e">
        <f>SUM(D27:D29)</f>
        <v>#REF!</v>
      </c>
      <c r="E26" s="67" t="e">
        <f>SUM(E27:E29)</f>
        <v>#REF!</v>
      </c>
      <c r="F26" s="67" t="e">
        <f t="shared" si="0"/>
        <v>#REF!</v>
      </c>
      <c r="G26" s="70" t="e">
        <f t="shared" si="1"/>
        <v>#REF!</v>
      </c>
    </row>
    <row r="27" spans="1:7" ht="12.75">
      <c r="A27" s="41"/>
      <c r="B27" s="5" t="s">
        <v>270</v>
      </c>
      <c r="C27" s="38"/>
      <c r="D27" s="12" t="e">
        <f>#REF!+#REF!+#REF!+#REF!+#REF!+#REF!+#REF!+#REF!+#REF!+#REF!+#REF!+#REF!+#REF!+#REF!+#REF!+#REF!+#REF!+#REF!+#REF!+#REF!+#REF!+#REF!+#REF!+#REF!+#REF!+#REF!+#REF!+#REF!+#REF!+#REF!</f>
        <v>#REF!</v>
      </c>
      <c r="E27" s="12" t="e">
        <f>#REF!+#REF!+#REF!+#REF!+#REF!+#REF!+#REF!+#REF!+#REF!+#REF!+#REF!+#REF!+#REF!+#REF!+#REF!+#REF!+#REF!+#REF!+#REF!+#REF!+#REF!+#REF!+#REF!+#REF!+#REF!+#REF!+#REF!+#REF!+#REF!+#REF!</f>
        <v>#REF!</v>
      </c>
      <c r="F27" s="12" t="e">
        <f t="shared" si="0"/>
        <v>#REF!</v>
      </c>
      <c r="G27" s="62" t="e">
        <f t="shared" si="1"/>
        <v>#REF!</v>
      </c>
    </row>
    <row r="28" spans="1:7" ht="12.75">
      <c r="A28" s="42"/>
      <c r="B28" s="5" t="s">
        <v>264</v>
      </c>
      <c r="C28" s="38"/>
      <c r="D28" s="12" t="e">
        <f>#REF!+#REF!+#REF!+#REF!+#REF!+#REF!+#REF!</f>
        <v>#REF!</v>
      </c>
      <c r="E28" s="12" t="e">
        <f>#REF!+#REF!+#REF!+#REF!+#REF!+#REF!+#REF!</f>
        <v>#REF!</v>
      </c>
      <c r="F28" s="12" t="e">
        <f t="shared" si="0"/>
        <v>#REF!</v>
      </c>
      <c r="G28" s="62" t="e">
        <f t="shared" si="1"/>
        <v>#REF!</v>
      </c>
    </row>
    <row r="29" spans="1:7" ht="12.75">
      <c r="A29" s="41"/>
      <c r="B29" s="5" t="s">
        <v>269</v>
      </c>
      <c r="C29" s="38"/>
      <c r="D29" s="12" t="e">
        <f>#REF!+#REF!+#REF!+#REF!+#REF!+#REF!+#REF!+#REF!+#REF!+#REF!+#REF!+#REF!+#REF!+#REF!+#REF!+#REF!+#REF!+#REF!+#REF!+#REF!+#REF!+#REF!+#REF!+#REF!+#REF!+#REF!+#REF!+#REF!+#REF!+#REF!+#REF!+#REF!+#REF!+#REF!+#REF!+#REF!</f>
        <v>#REF!</v>
      </c>
      <c r="E29" s="12" t="e">
        <f>#REF!+#REF!+#REF!+#REF!+#REF!+#REF!+#REF!+#REF!+#REF!+#REF!+#REF!+#REF!+#REF!+#REF!+#REF!+#REF!+#REF!+#REF!+#REF!+#REF!+#REF!+#REF!+#REF!+#REF!+#REF!+#REF!+#REF!+#REF!+#REF!+#REF!+#REF!+#REF!+#REF!+#REF!+#REF!+#REF!</f>
        <v>#REF!</v>
      </c>
      <c r="F29" s="12" t="e">
        <f t="shared" si="0"/>
        <v>#REF!</v>
      </c>
      <c r="G29" s="62" t="e">
        <f t="shared" si="1"/>
        <v>#REF!</v>
      </c>
    </row>
    <row r="30" spans="1:7" s="68" customFormat="1" ht="12.75">
      <c r="A30" s="41">
        <v>5</v>
      </c>
      <c r="B30" s="7" t="s">
        <v>163</v>
      </c>
      <c r="C30" s="7"/>
      <c r="D30" s="67" t="e">
        <f>#REF!+#REF!+#REF!+#REF!+#REF!+#REF!+#REF!+#REF!+#REF!+#REF!+#REF!+#REF!+#REF!+#REF!+#REF!+#REF!+#REF!+#REF!+#REF!+#REF!+#REF!+#REF!+#REF!+#REF!+#REF!+#REF!+#REF!+#REF!+#REF!+#REF!+#REF!+#REF!</f>
        <v>#REF!</v>
      </c>
      <c r="E30" s="67" t="e">
        <f>#REF!+#REF!+#REF!+#REF!+#REF!+#REF!+#REF!+#REF!+#REF!+#REF!+#REF!+#REF!+#REF!+#REF!+#REF!+#REF!+#REF!+#REF!+#REF!+#REF!+#REF!+#REF!+#REF!+#REF!+#REF!+#REF!+#REF!+#REF!+#REF!+#REF!+#REF!+#REF!</f>
        <v>#REF!</v>
      </c>
      <c r="F30" s="67" t="e">
        <f t="shared" si="0"/>
        <v>#REF!</v>
      </c>
      <c r="G30" s="70" t="e">
        <f t="shared" si="1"/>
        <v>#REF!</v>
      </c>
    </row>
    <row r="31" spans="1:7" s="68" customFormat="1" ht="12.75">
      <c r="A31" s="41">
        <v>6</v>
      </c>
      <c r="B31" s="7" t="s">
        <v>167</v>
      </c>
      <c r="C31" s="7"/>
      <c r="D31" s="67" t="e">
        <f>#REF!+#REF!+#REF!</f>
        <v>#REF!</v>
      </c>
      <c r="E31" s="67" t="e">
        <f>#REF!+#REF!+#REF!</f>
        <v>#REF!</v>
      </c>
      <c r="F31" s="67" t="e">
        <f t="shared" si="0"/>
        <v>#REF!</v>
      </c>
      <c r="G31" s="70" t="e">
        <f t="shared" si="1"/>
        <v>#REF!</v>
      </c>
    </row>
    <row r="32" spans="1:7" s="68" customFormat="1" ht="12.75">
      <c r="A32" s="41">
        <v>7</v>
      </c>
      <c r="B32" s="7" t="s">
        <v>164</v>
      </c>
      <c r="C32" s="7"/>
      <c r="D32" s="67" t="e">
        <f>#REF!+#REF!+#REF!+#REF!+#REF!+#REF!</f>
        <v>#REF!</v>
      </c>
      <c r="E32" s="67" t="e">
        <f>#REF!+#REF!+#REF!+#REF!+#REF!+#REF!</f>
        <v>#REF!</v>
      </c>
      <c r="F32" s="67" t="e">
        <f t="shared" si="0"/>
        <v>#REF!</v>
      </c>
      <c r="G32" s="70" t="e">
        <f t="shared" si="1"/>
        <v>#REF!</v>
      </c>
    </row>
    <row r="33" spans="1:7" s="68" customFormat="1" ht="12.75">
      <c r="A33" s="41">
        <v>8</v>
      </c>
      <c r="B33" s="7" t="s">
        <v>165</v>
      </c>
      <c r="C33" s="7"/>
      <c r="D33" s="69" t="e">
        <f>#REF!</f>
        <v>#REF!</v>
      </c>
      <c r="E33" s="69" t="e">
        <f>#REF!</f>
        <v>#REF!</v>
      </c>
      <c r="F33" s="69" t="e">
        <f t="shared" si="0"/>
        <v>#REF!</v>
      </c>
      <c r="G33" s="70" t="e">
        <f t="shared" si="1"/>
        <v>#REF!</v>
      </c>
    </row>
    <row r="34" spans="1:7" s="68" customFormat="1" ht="12.75">
      <c r="A34" s="41">
        <v>9</v>
      </c>
      <c r="B34" s="7" t="s">
        <v>166</v>
      </c>
      <c r="C34" s="7"/>
      <c r="D34" s="69" t="e">
        <f>#REF!+#REF!+#REF!+#REF!+#REF!+#REF!+#REF!+#REF!+#REF!</f>
        <v>#REF!</v>
      </c>
      <c r="E34" s="69" t="e">
        <f>#REF!+#REF!+#REF!+#REF!+#REF!+#REF!+#REF!+#REF!+#REF!</f>
        <v>#REF!</v>
      </c>
      <c r="F34" s="69" t="e">
        <f t="shared" si="0"/>
        <v>#REF!</v>
      </c>
      <c r="G34" s="70" t="e">
        <f t="shared" si="1"/>
        <v>#REF!</v>
      </c>
    </row>
    <row r="35" spans="1:7" s="68" customFormat="1" ht="12.75">
      <c r="A35" s="315" t="s">
        <v>168</v>
      </c>
      <c r="B35" s="316"/>
      <c r="C35" s="316"/>
      <c r="D35" s="71" t="e">
        <f>D9+D24+D25+D26+SUM(D30:D34)</f>
        <v>#REF!</v>
      </c>
      <c r="E35" s="71" t="e">
        <f>E9+E24+E25+E26+SUM(E30:E34)</f>
        <v>#REF!</v>
      </c>
      <c r="F35" s="71" t="e">
        <f t="shared" si="0"/>
        <v>#REF!</v>
      </c>
      <c r="G35" s="72" t="e">
        <f t="shared" si="1"/>
        <v>#REF!</v>
      </c>
    </row>
    <row r="36" spans="1:7" ht="12.75">
      <c r="A36" s="42"/>
      <c r="B36" s="3"/>
      <c r="C36" s="8"/>
      <c r="D36" s="12"/>
      <c r="E36" s="12"/>
      <c r="F36" s="12"/>
      <c r="G36" s="62"/>
    </row>
    <row r="37" spans="1:7" s="68" customFormat="1" ht="12.75">
      <c r="A37" s="41" t="s">
        <v>89</v>
      </c>
      <c r="B37" s="28"/>
      <c r="C37" s="9" t="s">
        <v>90</v>
      </c>
      <c r="D37" s="69"/>
      <c r="E37" s="69"/>
      <c r="F37" s="69"/>
      <c r="G37" s="70"/>
    </row>
    <row r="38" spans="1:7" s="68" customFormat="1" ht="12.75">
      <c r="A38" s="41">
        <v>1</v>
      </c>
      <c r="B38" s="7" t="s">
        <v>91</v>
      </c>
      <c r="C38" s="73"/>
      <c r="D38" s="69" t="e">
        <f>SUM(D39:D40)</f>
        <v>#REF!</v>
      </c>
      <c r="E38" s="69" t="e">
        <f>SUM(E39:E40)</f>
        <v>#REF!</v>
      </c>
      <c r="F38" s="69" t="e">
        <f aca="true" t="shared" si="2" ref="F38:F84">D38-E38</f>
        <v>#REF!</v>
      </c>
      <c r="G38" s="70" t="e">
        <f aca="true" t="shared" si="3" ref="G38:G85">IF(E38=0,"-    ",F38/E38)</f>
        <v>#REF!</v>
      </c>
    </row>
    <row r="39" spans="1:7" ht="12.75">
      <c r="A39" s="41"/>
      <c r="B39" s="5" t="s">
        <v>271</v>
      </c>
      <c r="C39" s="38"/>
      <c r="D39" s="12" t="e">
        <f>#REF!+#REF!+#REF!+#REF!+#REF!+#REF!+#REF!+#REF!+#REF!+#REF!+#REF!+#REF!+#REF!+#REF!+#REF!+#REF!+#REF!+#REF!+#REF!+#REF!+#REF!+#REF!+#REF!+#REF!+#REF!</f>
        <v>#REF!</v>
      </c>
      <c r="E39" s="12" t="e">
        <f>#REF!+#REF!+#REF!+#REF!+#REF!+#REF!+#REF!+#REF!+#REF!+#REF!+#REF!+#REF!+#REF!+#REF!+#REF!+#REF!+#REF!+#REF!+#REF!+#REF!+#REF!+#REF!+#REF!+#REF!+#REF!</f>
        <v>#REF!</v>
      </c>
      <c r="F39" s="12" t="e">
        <f t="shared" si="2"/>
        <v>#REF!</v>
      </c>
      <c r="G39" s="62" t="e">
        <f t="shared" si="3"/>
        <v>#REF!</v>
      </c>
    </row>
    <row r="40" spans="1:7" ht="12.75">
      <c r="A40" s="42"/>
      <c r="B40" s="5" t="s">
        <v>272</v>
      </c>
      <c r="C40" s="38"/>
      <c r="D40" s="12" t="e">
        <f>#REF!+#REF!+#REF!+#REF!+#REF!+#REF!+#REF!+#REF!+#REF!+#REF!+#REF!+#REF!+#REF!+#REF!+#REF!</f>
        <v>#REF!</v>
      </c>
      <c r="E40" s="12" t="e">
        <f>#REF!+#REF!+#REF!+#REF!+#REF!+#REF!+#REF!+#REF!+#REF!+#REF!+#REF!+#REF!+#REF!+#REF!+#REF!</f>
        <v>#REF!</v>
      </c>
      <c r="F40" s="12" t="e">
        <f t="shared" si="2"/>
        <v>#REF!</v>
      </c>
      <c r="G40" s="62" t="e">
        <f t="shared" si="3"/>
        <v>#REF!</v>
      </c>
    </row>
    <row r="41" spans="1:7" s="68" customFormat="1" ht="12.75">
      <c r="A41" s="41">
        <v>2</v>
      </c>
      <c r="B41" s="7" t="s">
        <v>169</v>
      </c>
      <c r="C41" s="73"/>
      <c r="D41" s="69" t="e">
        <f>SUM(D42:D58)</f>
        <v>#REF!</v>
      </c>
      <c r="E41" s="69" t="e">
        <f>SUM(E42:E58)</f>
        <v>#REF!</v>
      </c>
      <c r="F41" s="69" t="e">
        <f t="shared" si="2"/>
        <v>#REF!</v>
      </c>
      <c r="G41" s="70" t="e">
        <f t="shared" si="3"/>
        <v>#REF!</v>
      </c>
    </row>
    <row r="42" spans="1:7" ht="12.75">
      <c r="A42" s="42"/>
      <c r="B42" s="32" t="s">
        <v>176</v>
      </c>
      <c r="C42" s="32"/>
      <c r="D42" s="3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E42" s="3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F42" s="12" t="e">
        <f t="shared" si="2"/>
        <v>#REF!</v>
      </c>
      <c r="G42" s="62" t="e">
        <f t="shared" si="3"/>
        <v>#REF!</v>
      </c>
    </row>
    <row r="43" spans="1:7" ht="12.75">
      <c r="A43" s="42"/>
      <c r="B43" s="32" t="s">
        <v>177</v>
      </c>
      <c r="C43" s="5"/>
      <c r="D43" s="12" t="e">
        <f>#REF!+#REF!+#REF!+#REF!</f>
        <v>#REF!</v>
      </c>
      <c r="E43" s="12" t="e">
        <f>#REF!+#REF!+#REF!+#REF!</f>
        <v>#REF!</v>
      </c>
      <c r="F43" s="12" t="e">
        <f t="shared" si="2"/>
        <v>#REF!</v>
      </c>
      <c r="G43" s="62" t="e">
        <f t="shared" si="3"/>
        <v>#REF!</v>
      </c>
    </row>
    <row r="44" spans="1:7" ht="12.75">
      <c r="A44" s="42"/>
      <c r="B44" s="32" t="s">
        <v>178</v>
      </c>
      <c r="C44" s="5"/>
      <c r="D44" s="12" t="e">
        <f>#REF!+#REF!+#REF!+#REF!+#REF!+#REF!+#REF!+#REF!+#REF!+#REF!+#REF!+#REF!+#REF!+#REF!+#REF!+#REF!+#REF!</f>
        <v>#REF!</v>
      </c>
      <c r="E44" s="12" t="e">
        <f>#REF!+#REF!+#REF!+#REF!+#REF!+#REF!+#REF!+#REF!+#REF!+#REF!+#REF!+#REF!+#REF!+#REF!+#REF!+#REF!+#REF!</f>
        <v>#REF!</v>
      </c>
      <c r="F44" s="12" t="e">
        <f t="shared" si="2"/>
        <v>#REF!</v>
      </c>
      <c r="G44" s="62" t="e">
        <f t="shared" si="3"/>
        <v>#REF!</v>
      </c>
    </row>
    <row r="45" spans="1:7" ht="12.75">
      <c r="A45" s="42"/>
      <c r="B45" s="32" t="s">
        <v>179</v>
      </c>
      <c r="C45" s="5"/>
      <c r="D45" s="12" t="e">
        <f>#REF!+#REF!+#REF!+#REF!+#REF!+#REF!+#REF!</f>
        <v>#REF!</v>
      </c>
      <c r="E45" s="12" t="e">
        <f>#REF!+#REF!+#REF!+#REF!+#REF!+#REF!+#REF!</f>
        <v>#REF!</v>
      </c>
      <c r="F45" s="12" t="e">
        <f t="shared" si="2"/>
        <v>#REF!</v>
      </c>
      <c r="G45" s="62" t="e">
        <f t="shared" si="3"/>
        <v>#REF!</v>
      </c>
    </row>
    <row r="46" spans="1:7" ht="12.75">
      <c r="A46" s="42"/>
      <c r="B46" s="32" t="s">
        <v>180</v>
      </c>
      <c r="C46" s="5"/>
      <c r="D46" s="12" t="e">
        <f>#REF!+#REF!+#REF!+#REF!+#REF!+#REF!+#REF!</f>
        <v>#REF!</v>
      </c>
      <c r="E46" s="12" t="e">
        <f>#REF!+#REF!+#REF!+#REF!+#REF!+#REF!+#REF!</f>
        <v>#REF!</v>
      </c>
      <c r="F46" s="12" t="e">
        <f t="shared" si="2"/>
        <v>#REF!</v>
      </c>
      <c r="G46" s="62" t="e">
        <f t="shared" si="3"/>
        <v>#REF!</v>
      </c>
    </row>
    <row r="47" spans="1:7" ht="12.75">
      <c r="A47" s="42"/>
      <c r="B47" s="32" t="s">
        <v>181</v>
      </c>
      <c r="C47" s="5"/>
      <c r="D47" s="12" t="e">
        <f>#REF!+#REF!+#REF!+#REF!+#REF!</f>
        <v>#REF!</v>
      </c>
      <c r="E47" s="12" t="e">
        <f>#REF!+#REF!+#REF!+#REF!+#REF!</f>
        <v>#REF!</v>
      </c>
      <c r="F47" s="12" t="e">
        <f t="shared" si="2"/>
        <v>#REF!</v>
      </c>
      <c r="G47" s="62" t="e">
        <f t="shared" si="3"/>
        <v>#REF!</v>
      </c>
    </row>
    <row r="48" spans="1:7" ht="12.75">
      <c r="A48" s="42"/>
      <c r="B48" s="32" t="s">
        <v>182</v>
      </c>
      <c r="C48" s="5"/>
      <c r="D48" s="12" t="e">
        <f>#REF!+#REF!+#REF!+#REF!+#REF!+#REF!+#REF!+#REF!+#REF!+#REF!</f>
        <v>#REF!</v>
      </c>
      <c r="E48" s="12" t="e">
        <f>#REF!+#REF!+#REF!+#REF!+#REF!+#REF!+#REF!+#REF!+#REF!+#REF!</f>
        <v>#REF!</v>
      </c>
      <c r="F48" s="12" t="e">
        <f t="shared" si="2"/>
        <v>#REF!</v>
      </c>
      <c r="G48" s="62" t="e">
        <f t="shared" si="3"/>
        <v>#REF!</v>
      </c>
    </row>
    <row r="49" spans="1:7" ht="12.75">
      <c r="A49" s="42"/>
      <c r="B49" s="32" t="s">
        <v>183</v>
      </c>
      <c r="C49" s="5"/>
      <c r="D49" s="12" t="e">
        <f>#REF!+#REF!+#REF!+#REF!+#REF!</f>
        <v>#REF!</v>
      </c>
      <c r="E49" s="12" t="e">
        <f>#REF!+#REF!+#REF!+#REF!+#REF!</f>
        <v>#REF!</v>
      </c>
      <c r="F49" s="12" t="e">
        <f t="shared" si="2"/>
        <v>#REF!</v>
      </c>
      <c r="G49" s="62" t="e">
        <f t="shared" si="3"/>
        <v>#REF!</v>
      </c>
    </row>
    <row r="50" spans="1:7" ht="12.75">
      <c r="A50" s="42"/>
      <c r="B50" s="32" t="s">
        <v>184</v>
      </c>
      <c r="C50" s="5"/>
      <c r="D50" s="12" t="e">
        <f>#REF!+#REF!+#REF!+#REF!+#REF!+#REF!+#REF!+#REF!</f>
        <v>#REF!</v>
      </c>
      <c r="E50" s="12" t="e">
        <f>#REF!+#REF!+#REF!+#REF!+#REF!+#REF!+#REF!+#REF!</f>
        <v>#REF!</v>
      </c>
      <c r="F50" s="12" t="e">
        <f t="shared" si="2"/>
        <v>#REF!</v>
      </c>
      <c r="G50" s="62" t="e">
        <f t="shared" si="3"/>
        <v>#REF!</v>
      </c>
    </row>
    <row r="51" spans="1:7" ht="12.75">
      <c r="A51" s="42"/>
      <c r="B51" s="32" t="s">
        <v>185</v>
      </c>
      <c r="C51" s="5"/>
      <c r="D51" s="12" t="e">
        <f>#REF!+#REF!+#REF!+#REF!+#REF!</f>
        <v>#REF!</v>
      </c>
      <c r="E51" s="12" t="e">
        <f>#REF!+#REF!+#REF!+#REF!+#REF!</f>
        <v>#REF!</v>
      </c>
      <c r="F51" s="12" t="e">
        <f t="shared" si="2"/>
        <v>#REF!</v>
      </c>
      <c r="G51" s="62" t="e">
        <f t="shared" si="3"/>
        <v>#REF!</v>
      </c>
    </row>
    <row r="52" spans="1:7" ht="12.75">
      <c r="A52" s="42"/>
      <c r="B52" s="32" t="s">
        <v>186</v>
      </c>
      <c r="C52" s="5"/>
      <c r="D52" s="12" t="e">
        <f>#REF!+#REF!+#REF!+#REF!+#REF!+#REF!+#REF!</f>
        <v>#REF!</v>
      </c>
      <c r="E52" s="12" t="e">
        <f>#REF!+#REF!+#REF!+#REF!+#REF!+#REF!+#REF!</f>
        <v>#REF!</v>
      </c>
      <c r="F52" s="12" t="e">
        <f t="shared" si="2"/>
        <v>#REF!</v>
      </c>
      <c r="G52" s="62" t="e">
        <f t="shared" si="3"/>
        <v>#REF!</v>
      </c>
    </row>
    <row r="53" spans="1:7" ht="12.75">
      <c r="A53" s="42"/>
      <c r="B53" s="32" t="s">
        <v>187</v>
      </c>
      <c r="C53" s="5"/>
      <c r="D53" s="12" t="e">
        <f>#REF!+#REF!+#REF!+#REF!+#REF!+#REF!+#REF!+#REF!+#REF!+#REF!+#REF!+#REF!+#REF!+#REF!+#REF!+#REF!</f>
        <v>#REF!</v>
      </c>
      <c r="E53" s="12" t="e">
        <f>#REF!+#REF!+#REF!+#REF!+#REF!+#REF!+#REF!+#REF!+#REF!+#REF!+#REF!+#REF!+#REF!+#REF!+#REF!+#REF!</f>
        <v>#REF!</v>
      </c>
      <c r="F53" s="12" t="e">
        <f t="shared" si="2"/>
        <v>#REF!</v>
      </c>
      <c r="G53" s="62" t="e">
        <f t="shared" si="3"/>
        <v>#REF!</v>
      </c>
    </row>
    <row r="54" spans="1:7" ht="12.75">
      <c r="A54" s="42"/>
      <c r="B54" s="32" t="s">
        <v>188</v>
      </c>
      <c r="C54" s="5"/>
      <c r="D54" s="12" t="e">
        <f>#REF!+#REF!+#REF!+#REF!+#REF!+#REF!+#REF!+#REF!+#REF!+#REF!+#REF!+#REF!+#REF!+#REF!+#REF!+#REF!+#REF!+#REF!+#REF!+#REF!+#REF!+#REF!+#REF!+#REF!+#REF!+#REF!+#REF!+#REF!+#REF!+#REF!+#REF!</f>
        <v>#REF!</v>
      </c>
      <c r="E54" s="12" t="e">
        <f>#REF!+#REF!+#REF!+#REF!+#REF!+#REF!+#REF!+#REF!+#REF!+#REF!+#REF!+#REF!+#REF!+#REF!+#REF!+#REF!+#REF!+#REF!+#REF!+#REF!+#REF!+#REF!+#REF!+#REF!+#REF!+#REF!+#REF!+#REF!+#REF!+#REF!+#REF!</f>
        <v>#REF!</v>
      </c>
      <c r="F54" s="12" t="e">
        <f t="shared" si="2"/>
        <v>#REF!</v>
      </c>
      <c r="G54" s="62" t="e">
        <f t="shared" si="3"/>
        <v>#REF!</v>
      </c>
    </row>
    <row r="55" spans="1:7" ht="12.75">
      <c r="A55" s="42"/>
      <c r="B55" s="32" t="s">
        <v>189</v>
      </c>
      <c r="C55" s="5"/>
      <c r="D55" s="12" t="e">
        <f>#REF!+#REF!+#REF!+#REF!+#REF!+#REF!+#REF!+#REF!+#REF!+#REF!+#REF!+#REF!+#REF!+#REF!+#REF!+#REF!</f>
        <v>#REF!</v>
      </c>
      <c r="E55" s="12" t="e">
        <f>#REF!+#REF!+#REF!+#REF!+#REF!+#REF!+#REF!+#REF!+#REF!+#REF!+#REF!+#REF!+#REF!+#REF!+#REF!+#REF!</f>
        <v>#REF!</v>
      </c>
      <c r="F55" s="12" t="e">
        <f t="shared" si="2"/>
        <v>#REF!</v>
      </c>
      <c r="G55" s="62" t="e">
        <f t="shared" si="3"/>
        <v>#REF!</v>
      </c>
    </row>
    <row r="56" spans="1:7" ht="12.75">
      <c r="A56" s="42"/>
      <c r="B56" s="32" t="s">
        <v>191</v>
      </c>
      <c r="C56" s="5"/>
      <c r="D56" s="12" t="e">
        <f>#REF!+#REF!+#REF!+#REF!+#REF!+#REF!+#REF!+#REF!+#REF!+#REF!+#REF!+#REF!+#REF!+#REF!+#REF!+#REF!+#REF!+#REF!+#REF!+#REF!+#REF!+#REF!+#REF!+#REF!+#REF!</f>
        <v>#REF!</v>
      </c>
      <c r="E56" s="12" t="e">
        <f>#REF!+#REF!+#REF!+#REF!+#REF!+#REF!+#REF!+#REF!+#REF!+#REF!+#REF!+#REF!+#REF!+#REF!+#REF!+#REF!+#REF!+#REF!+#REF!+#REF!+#REF!+#REF!+#REF!+#REF!+#REF!</f>
        <v>#REF!</v>
      </c>
      <c r="F56" s="12" t="e">
        <f t="shared" si="2"/>
        <v>#REF!</v>
      </c>
      <c r="G56" s="62" t="e">
        <f t="shared" si="3"/>
        <v>#REF!</v>
      </c>
    </row>
    <row r="57" spans="1:7" ht="12.75">
      <c r="A57" s="42"/>
      <c r="B57" s="32" t="s">
        <v>190</v>
      </c>
      <c r="C57" s="5"/>
      <c r="D57" s="12" t="e">
        <f>#REF!+#REF!+#REF!+#REF!+#REF!+#REF!</f>
        <v>#REF!</v>
      </c>
      <c r="E57" s="12" t="e">
        <f>#REF!+#REF!+#REF!+#REF!+#REF!+#REF!</f>
        <v>#REF!</v>
      </c>
      <c r="F57" s="12" t="e">
        <f t="shared" si="2"/>
        <v>#REF!</v>
      </c>
      <c r="G57" s="62" t="e">
        <f t="shared" si="3"/>
        <v>#REF!</v>
      </c>
    </row>
    <row r="58" spans="1:7" ht="12.75">
      <c r="A58" s="42"/>
      <c r="B58" s="32" t="s">
        <v>192</v>
      </c>
      <c r="C58" s="5"/>
      <c r="D58" s="12" t="e">
        <f>#REF!</f>
        <v>#REF!</v>
      </c>
      <c r="E58" s="12" t="e">
        <f>#REF!</f>
        <v>#REF!</v>
      </c>
      <c r="F58" s="12" t="e">
        <f t="shared" si="2"/>
        <v>#REF!</v>
      </c>
      <c r="G58" s="62" t="e">
        <f t="shared" si="3"/>
        <v>#REF!</v>
      </c>
    </row>
    <row r="59" spans="1:7" s="68" customFormat="1" ht="12.75">
      <c r="A59" s="41">
        <v>3</v>
      </c>
      <c r="B59" s="7" t="s">
        <v>193</v>
      </c>
      <c r="C59" s="73"/>
      <c r="D59" s="69" t="e">
        <f>SUM(D60:D62)</f>
        <v>#REF!</v>
      </c>
      <c r="E59" s="69" t="e">
        <f>SUM(E60:E62)</f>
        <v>#REF!</v>
      </c>
      <c r="F59" s="69" t="e">
        <f t="shared" si="2"/>
        <v>#REF!</v>
      </c>
      <c r="G59" s="70" t="e">
        <f t="shared" si="3"/>
        <v>#REF!</v>
      </c>
    </row>
    <row r="60" spans="1:7" ht="12.75">
      <c r="A60" s="42"/>
      <c r="B60" s="32" t="s">
        <v>194</v>
      </c>
      <c r="C60" s="32"/>
      <c r="D60" s="31" t="e">
        <f>#REF!+#REF!+#REF!+#REF!+#REF!+#REF!+#REF!+#REF!+#REF!+#REF!+#REF!+#REF!+#REF!+#REF!+#REF!+#REF!+#REF!+#REF!+#REF!+#REF!+#REF!+#REF!+#REF!+#REF!+#REF!+#REF!+#REF!+#REF!+#REF!+#REF!+#REF!+#REF!+#REF!+#REF!+#REF!+#REF!+#REF!</f>
        <v>#REF!</v>
      </c>
      <c r="E60" s="31" t="e">
        <f>#REF!+#REF!+#REF!+#REF!+#REF!+#REF!+#REF!+#REF!+#REF!+#REF!+#REF!+#REF!+#REF!+#REF!+#REF!+#REF!+#REF!+#REF!+#REF!+#REF!+#REF!+#REF!+#REF!+#REF!+#REF!+#REF!+#REF!+#REF!+#REF!+#REF!+#REF!+#REF!+#REF!+#REF!+#REF!+#REF!+#REF!</f>
        <v>#REF!</v>
      </c>
      <c r="F60" s="12" t="e">
        <f t="shared" si="2"/>
        <v>#REF!</v>
      </c>
      <c r="G60" s="62" t="e">
        <f t="shared" si="3"/>
        <v>#REF!</v>
      </c>
    </row>
    <row r="61" spans="1:7" ht="12.75">
      <c r="A61" s="42"/>
      <c r="B61" s="32" t="s">
        <v>195</v>
      </c>
      <c r="C61" s="5"/>
      <c r="D61" s="12" t="e">
        <f>#REF!+#REF!+#REF!+#REF!+#REF!+#REF!+#REF!+#REF!+#REF!+#REF!+#REF!+#REF!+#REF!+#REF!+#REF!+#REF!+#REF!+#REF!</f>
        <v>#REF!</v>
      </c>
      <c r="E61" s="12" t="e">
        <f>#REF!+#REF!+#REF!+#REF!+#REF!+#REF!+#REF!+#REF!+#REF!+#REF!+#REF!+#REF!+#REF!+#REF!+#REF!+#REF!+#REF!+#REF!</f>
        <v>#REF!</v>
      </c>
      <c r="F61" s="12" t="e">
        <f t="shared" si="2"/>
        <v>#REF!</v>
      </c>
      <c r="G61" s="62" t="e">
        <f t="shared" si="3"/>
        <v>#REF!</v>
      </c>
    </row>
    <row r="62" spans="1:7" ht="12.75">
      <c r="A62" s="42"/>
      <c r="B62" s="32" t="s">
        <v>196</v>
      </c>
      <c r="C62" s="5"/>
      <c r="D62" s="12" t="e">
        <f>+#REF!+#REF!</f>
        <v>#REF!</v>
      </c>
      <c r="E62" s="12" t="e">
        <f>+#REF!+#REF!</f>
        <v>#REF!</v>
      </c>
      <c r="F62" s="12" t="e">
        <f t="shared" si="2"/>
        <v>#REF!</v>
      </c>
      <c r="G62" s="62" t="e">
        <f t="shared" si="3"/>
        <v>#REF!</v>
      </c>
    </row>
    <row r="63" spans="1:7" s="68" customFormat="1" ht="12.75">
      <c r="A63" s="41">
        <v>4</v>
      </c>
      <c r="B63" s="37" t="s">
        <v>197</v>
      </c>
      <c r="C63" s="73"/>
      <c r="D63" s="69" t="e">
        <f>#REF!+#REF!+#REF!+#REF!+#REF!+#REF!+#REF!+#REF!+#REF!+#REF!+#REF!</f>
        <v>#REF!</v>
      </c>
      <c r="E63" s="69" t="e">
        <f>#REF!+#REF!+#REF!+#REF!+#REF!+#REF!+#REF!+#REF!+#REF!+#REF!+#REF!</f>
        <v>#REF!</v>
      </c>
      <c r="F63" s="69" t="e">
        <f t="shared" si="2"/>
        <v>#REF!</v>
      </c>
      <c r="G63" s="70" t="e">
        <f t="shared" si="3"/>
        <v>#REF!</v>
      </c>
    </row>
    <row r="64" spans="1:7" s="68" customFormat="1" ht="12.75">
      <c r="A64" s="41">
        <v>5</v>
      </c>
      <c r="B64" s="7" t="s">
        <v>92</v>
      </c>
      <c r="C64" s="7"/>
      <c r="D64" s="69" t="e">
        <f>#REF!+#REF!+#REF!+#REF!+#REF!+#REF!+#REF!+#REF!+#REF!+#REF!+#REF!+#REF!</f>
        <v>#REF!</v>
      </c>
      <c r="E64" s="69" t="e">
        <f>#REF!+#REF!+#REF!+#REF!+#REF!+#REF!+#REF!+#REF!+#REF!+#REF!+#REF!+#REF!</f>
        <v>#REF!</v>
      </c>
      <c r="F64" s="69" t="e">
        <f t="shared" si="2"/>
        <v>#REF!</v>
      </c>
      <c r="G64" s="70" t="e">
        <f t="shared" si="3"/>
        <v>#REF!</v>
      </c>
    </row>
    <row r="65" spans="1:7" s="68" customFormat="1" ht="12" customHeight="1">
      <c r="A65" s="41">
        <v>6</v>
      </c>
      <c r="B65" s="7" t="s">
        <v>93</v>
      </c>
      <c r="C65" s="73"/>
      <c r="D65" s="69" t="e">
        <f>SUM(D66:D70)</f>
        <v>#REF!</v>
      </c>
      <c r="E65" s="69" t="e">
        <f>SUM(E66:E70)</f>
        <v>#REF!</v>
      </c>
      <c r="F65" s="69" t="e">
        <f t="shared" si="2"/>
        <v>#REF!</v>
      </c>
      <c r="G65" s="70" t="e">
        <f t="shared" si="3"/>
        <v>#REF!</v>
      </c>
    </row>
    <row r="66" spans="1:7" ht="12.75">
      <c r="A66" s="41"/>
      <c r="B66" s="5" t="s">
        <v>273</v>
      </c>
      <c r="C66" s="38"/>
      <c r="D66" s="12" t="e">
        <f>#REF!+#REF!+#REF!+#REF!+#REF!+#REF!+#REF!+#REF!+#REF!+#REF!+#REF!+#REF!+#REF!+#REF!+#REF!+#REF!+#REF!+#REF!+#REF!+#REF!+#REF!+#REF!+#REF!+#REF!+#REF!</f>
        <v>#REF!</v>
      </c>
      <c r="E66" s="12" t="e">
        <f>#REF!+#REF!+#REF!+#REF!+#REF!+#REF!+#REF!+#REF!+#REF!+#REF!+#REF!+#REF!+#REF!+#REF!+#REF!+#REF!+#REF!+#REF!+#REF!+#REF!+#REF!+#REF!+#REF!+#REF!+#REF!</f>
        <v>#REF!</v>
      </c>
      <c r="F66" s="12" t="e">
        <f t="shared" si="2"/>
        <v>#REF!</v>
      </c>
      <c r="G66" s="62" t="e">
        <f t="shared" si="3"/>
        <v>#REF!</v>
      </c>
    </row>
    <row r="67" spans="1:7" ht="12.75">
      <c r="A67" s="41"/>
      <c r="B67" s="5" t="s">
        <v>274</v>
      </c>
      <c r="C67" s="38"/>
      <c r="D67" s="12" t="e">
        <f>#REF!+#REF!+#REF!+#REF!+#REF!+#REF!+#REF!+#REF!+#REF!+#REF!+#REF!+#REF!+#REF!+#REF!+#REF!+#REF!+#REF!</f>
        <v>#REF!</v>
      </c>
      <c r="E67" s="12" t="e">
        <f>#REF!+#REF!+#REF!+#REF!+#REF!+#REF!+#REF!+#REF!+#REF!+#REF!+#REF!+#REF!+#REF!+#REF!+#REF!+#REF!+#REF!</f>
        <v>#REF!</v>
      </c>
      <c r="F67" s="12" t="e">
        <f t="shared" si="2"/>
        <v>#REF!</v>
      </c>
      <c r="G67" s="62" t="e">
        <f t="shared" si="3"/>
        <v>#REF!</v>
      </c>
    </row>
    <row r="68" spans="1:7" ht="12.75">
      <c r="A68" s="41"/>
      <c r="B68" s="5" t="s">
        <v>275</v>
      </c>
      <c r="C68" s="38"/>
      <c r="D68" s="12" t="e">
        <f>#REF!+#REF!+#REF!+#REF!+#REF!+#REF!+#REF!+#REF!+#REF!+#REF!+#REF!+#REF!+#REF!+#REF!+#REF!+#REF!+#REF!+#REF!+#REF!+#REF!</f>
        <v>#REF!</v>
      </c>
      <c r="E68" s="12" t="e">
        <f>#REF!+#REF!+#REF!+#REF!+#REF!+#REF!+#REF!+#REF!+#REF!+#REF!+#REF!+#REF!+#REF!+#REF!+#REF!+#REF!+#REF!+#REF!+#REF!+#REF!</f>
        <v>#REF!</v>
      </c>
      <c r="F68" s="12" t="e">
        <f t="shared" si="2"/>
        <v>#REF!</v>
      </c>
      <c r="G68" s="62" t="e">
        <f t="shared" si="3"/>
        <v>#REF!</v>
      </c>
    </row>
    <row r="69" spans="1:7" ht="12.75">
      <c r="A69" s="42"/>
      <c r="B69" s="5" t="s">
        <v>276</v>
      </c>
      <c r="C69" s="38"/>
      <c r="D69" s="12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E69" s="12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F69" s="12" t="e">
        <f t="shared" si="2"/>
        <v>#REF!</v>
      </c>
      <c r="G69" s="62" t="e">
        <f t="shared" si="3"/>
        <v>#REF!</v>
      </c>
    </row>
    <row r="70" spans="1:7" ht="12.75">
      <c r="A70" s="42"/>
      <c r="B70" s="5" t="s">
        <v>277</v>
      </c>
      <c r="C70" s="38"/>
      <c r="D70" s="12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E70" s="12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F70" s="12" t="e">
        <f t="shared" si="2"/>
        <v>#REF!</v>
      </c>
      <c r="G70" s="62" t="e">
        <f t="shared" si="3"/>
        <v>#REF!</v>
      </c>
    </row>
    <row r="71" spans="1:7" s="68" customFormat="1" ht="12.75">
      <c r="A71" s="41">
        <v>7</v>
      </c>
      <c r="B71" s="37" t="s">
        <v>198</v>
      </c>
      <c r="C71" s="7"/>
      <c r="D71" s="69" t="e">
        <f>#REF!+#REF!+#REF!+#REF!+#REF!+#REF!+#REF!+#REF!+#REF!+#REF!+#REF!+#REF!+#REF!+#REF!+#REF!+#REF!+#REF!+#REF!+#REF!+#REF!</f>
        <v>#REF!</v>
      </c>
      <c r="E71" s="69" t="e">
        <f>#REF!+#REF!+#REF!+#REF!+#REF!+#REF!+#REF!+#REF!+#REF!+#REF!+#REF!+#REF!+#REF!+#REF!+#REF!+#REF!+#REF!+#REF!+#REF!+#REF!</f>
        <v>#REF!</v>
      </c>
      <c r="F71" s="69" t="e">
        <f t="shared" si="2"/>
        <v>#REF!</v>
      </c>
      <c r="G71" s="70" t="e">
        <f t="shared" si="3"/>
        <v>#REF!</v>
      </c>
    </row>
    <row r="72" spans="1:7" s="68" customFormat="1" ht="12.75">
      <c r="A72" s="41">
        <v>8</v>
      </c>
      <c r="B72" s="37" t="s">
        <v>199</v>
      </c>
      <c r="C72" s="7"/>
      <c r="D72" s="69" t="e">
        <f>SUM(D73:D75)</f>
        <v>#REF!</v>
      </c>
      <c r="E72" s="69" t="e">
        <f>SUM(E73:E75)</f>
        <v>#REF!</v>
      </c>
      <c r="F72" s="69" t="e">
        <f t="shared" si="2"/>
        <v>#REF!</v>
      </c>
      <c r="G72" s="70" t="e">
        <f t="shared" si="3"/>
        <v>#REF!</v>
      </c>
    </row>
    <row r="73" spans="1:7" ht="12.75">
      <c r="A73" s="41"/>
      <c r="B73" s="5" t="s">
        <v>278</v>
      </c>
      <c r="C73" s="38"/>
      <c r="D73" s="12" t="e">
        <f>#REF!+#REF!+#REF!+#REF!+#REF!+#REF!+#REF!+#REF!</f>
        <v>#REF!</v>
      </c>
      <c r="E73" s="12" t="e">
        <f>#REF!+#REF!+#REF!+#REF!+#REF!+#REF!+#REF!+#REF!</f>
        <v>#REF!</v>
      </c>
      <c r="F73" s="12" t="e">
        <f t="shared" si="2"/>
        <v>#REF!</v>
      </c>
      <c r="G73" s="62" t="e">
        <f t="shared" si="3"/>
        <v>#REF!</v>
      </c>
    </row>
    <row r="74" spans="1:7" ht="12.75">
      <c r="A74" s="41"/>
      <c r="B74" s="5" t="s">
        <v>279</v>
      </c>
      <c r="C74" s="38"/>
      <c r="D74" s="12" t="e">
        <f>#REF!+#REF!</f>
        <v>#REF!</v>
      </c>
      <c r="E74" s="12" t="e">
        <f>#REF!+#REF!</f>
        <v>#REF!</v>
      </c>
      <c r="F74" s="12" t="e">
        <f t="shared" si="2"/>
        <v>#REF!</v>
      </c>
      <c r="G74" s="62" t="e">
        <f t="shared" si="3"/>
        <v>#REF!</v>
      </c>
    </row>
    <row r="75" spans="1:7" ht="12.75">
      <c r="A75" s="42"/>
      <c r="B75" s="5" t="s">
        <v>280</v>
      </c>
      <c r="C75" s="38"/>
      <c r="D75" s="12" t="e">
        <f>#REF!+#REF!+#REF!+#REF!+#REF!</f>
        <v>#REF!</v>
      </c>
      <c r="E75" s="12" t="e">
        <f>#REF!+#REF!+#REF!+#REF!+#REF!</f>
        <v>#REF!</v>
      </c>
      <c r="F75" s="12" t="e">
        <f t="shared" si="2"/>
        <v>#REF!</v>
      </c>
      <c r="G75" s="62" t="e">
        <f t="shared" si="3"/>
        <v>#REF!</v>
      </c>
    </row>
    <row r="76" spans="1:7" s="68" customFormat="1" ht="12.75">
      <c r="A76" s="41">
        <v>9</v>
      </c>
      <c r="B76" s="37" t="s">
        <v>200</v>
      </c>
      <c r="C76" s="7"/>
      <c r="D76" s="69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E76" s="69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F76" s="69" t="e">
        <f t="shared" si="2"/>
        <v>#REF!</v>
      </c>
      <c r="G76" s="70" t="e">
        <f t="shared" si="3"/>
        <v>#REF!</v>
      </c>
    </row>
    <row r="77" spans="1:7" s="68" customFormat="1" ht="12.75">
      <c r="A77" s="41">
        <v>10</v>
      </c>
      <c r="B77" s="7" t="s">
        <v>94</v>
      </c>
      <c r="C77" s="73"/>
      <c r="D77" s="69" t="e">
        <f>SUM(D78:D79)</f>
        <v>#REF!</v>
      </c>
      <c r="E77" s="69" t="e">
        <f>SUM(E78:E79)</f>
        <v>#REF!</v>
      </c>
      <c r="F77" s="69" t="e">
        <f t="shared" si="2"/>
        <v>#REF!</v>
      </c>
      <c r="G77" s="70" t="e">
        <f t="shared" si="3"/>
        <v>#REF!</v>
      </c>
    </row>
    <row r="78" spans="1:7" ht="12.75">
      <c r="A78" s="41"/>
      <c r="B78" s="5" t="s">
        <v>281</v>
      </c>
      <c r="C78" s="38"/>
      <c r="D78" s="12" t="e">
        <f>#REF!</f>
        <v>#REF!</v>
      </c>
      <c r="E78" s="12" t="e">
        <f>#REF!</f>
        <v>#REF!</v>
      </c>
      <c r="F78" s="12" t="e">
        <f t="shared" si="2"/>
        <v>#REF!</v>
      </c>
      <c r="G78" s="62" t="e">
        <f t="shared" si="3"/>
        <v>#REF!</v>
      </c>
    </row>
    <row r="79" spans="1:7" ht="12.75">
      <c r="A79" s="41"/>
      <c r="B79" s="5" t="s">
        <v>282</v>
      </c>
      <c r="C79" s="38"/>
      <c r="D79" s="12" t="e">
        <f>#REF!</f>
        <v>#REF!</v>
      </c>
      <c r="E79" s="12" t="e">
        <f>#REF!</f>
        <v>#REF!</v>
      </c>
      <c r="F79" s="12" t="e">
        <f t="shared" si="2"/>
        <v>#REF!</v>
      </c>
      <c r="G79" s="62" t="e">
        <f t="shared" si="3"/>
        <v>#REF!</v>
      </c>
    </row>
    <row r="80" spans="1:7" s="68" customFormat="1" ht="12.75">
      <c r="A80" s="41">
        <v>11</v>
      </c>
      <c r="B80" s="7" t="s">
        <v>201</v>
      </c>
      <c r="C80" s="73"/>
      <c r="D80" s="69" t="e">
        <f>SUM(D81:D84)</f>
        <v>#REF!</v>
      </c>
      <c r="E80" s="69" t="e">
        <f>SUM(E81:E84)</f>
        <v>#REF!</v>
      </c>
      <c r="F80" s="69" t="e">
        <f t="shared" si="2"/>
        <v>#REF!</v>
      </c>
      <c r="G80" s="70" t="e">
        <f t="shared" si="3"/>
        <v>#REF!</v>
      </c>
    </row>
    <row r="81" spans="1:7" ht="12.75">
      <c r="A81" s="41"/>
      <c r="B81" s="5" t="s">
        <v>202</v>
      </c>
      <c r="C81" s="8"/>
      <c r="D81" s="12" t="e">
        <f>#REF!+#REF!+#REF!+#REF!+#REF!+#REF!+#REF!</f>
        <v>#REF!</v>
      </c>
      <c r="E81" s="12" t="e">
        <f>#REF!+#REF!+#REF!+#REF!+#REF!+#REF!+#REF!</f>
        <v>#REF!</v>
      </c>
      <c r="F81" s="12" t="e">
        <f t="shared" si="2"/>
        <v>#REF!</v>
      </c>
      <c r="G81" s="62" t="e">
        <f t="shared" si="3"/>
        <v>#REF!</v>
      </c>
    </row>
    <row r="82" spans="1:7" ht="12.75">
      <c r="A82" s="41"/>
      <c r="B82" s="5" t="s">
        <v>203</v>
      </c>
      <c r="C82" s="14"/>
      <c r="D82" s="12" t="e">
        <f>#REF!+#REF!</f>
        <v>#REF!</v>
      </c>
      <c r="E82" s="12" t="e">
        <f>#REF!+#REF!</f>
        <v>#REF!</v>
      </c>
      <c r="F82" s="12" t="e">
        <f t="shared" si="2"/>
        <v>#REF!</v>
      </c>
      <c r="G82" s="62" t="e">
        <f t="shared" si="3"/>
        <v>#REF!</v>
      </c>
    </row>
    <row r="83" spans="1:7" ht="12.75">
      <c r="A83" s="41"/>
      <c r="B83" s="5" t="s">
        <v>205</v>
      </c>
      <c r="C83" s="14"/>
      <c r="D83" s="12" t="e">
        <f>#REF!+#REF!+#REF!+#REF!+#REF!</f>
        <v>#REF!</v>
      </c>
      <c r="E83" s="12" t="e">
        <f>#REF!+#REF!+#REF!+#REF!+#REF!</f>
        <v>#REF!</v>
      </c>
      <c r="F83" s="12" t="e">
        <f t="shared" si="2"/>
        <v>#REF!</v>
      </c>
      <c r="G83" s="62" t="e">
        <f t="shared" si="3"/>
        <v>#REF!</v>
      </c>
    </row>
    <row r="84" spans="1:7" ht="12.75">
      <c r="A84" s="41"/>
      <c r="B84" s="5" t="s">
        <v>204</v>
      </c>
      <c r="C84" s="14"/>
      <c r="D84" s="12" t="e">
        <f>#REF!+#REF!+#REF!+#REF!+#REF!+#REF!+#REF!+#REF!</f>
        <v>#REF!</v>
      </c>
      <c r="E84" s="12" t="e">
        <f>#REF!+#REF!+#REF!+#REF!+#REF!+#REF!+#REF!+#REF!</f>
        <v>#REF!</v>
      </c>
      <c r="F84" s="12" t="e">
        <f t="shared" si="2"/>
        <v>#REF!</v>
      </c>
      <c r="G84" s="62" t="e">
        <f t="shared" si="3"/>
        <v>#REF!</v>
      </c>
    </row>
    <row r="85" spans="1:7" s="68" customFormat="1" ht="12.75">
      <c r="A85" s="315" t="s">
        <v>206</v>
      </c>
      <c r="B85" s="316"/>
      <c r="C85" s="316"/>
      <c r="D85" s="71" t="e">
        <f>D38+D41+D63+D64+D65+D71+D72+D76+D77+D80+D59</f>
        <v>#REF!</v>
      </c>
      <c r="E85" s="71" t="e">
        <f>E38+E41+E63+E64+E65+E71+E72+E76+E77+E80+E59</f>
        <v>#REF!</v>
      </c>
      <c r="F85" s="71" t="e">
        <f>F38+F41+F63+F64+F65+F71+F72+F76+F77+F80+F59</f>
        <v>#REF!</v>
      </c>
      <c r="G85" s="72" t="e">
        <f t="shared" si="3"/>
        <v>#REF!</v>
      </c>
    </row>
    <row r="86" spans="1:7" s="68" customFormat="1" ht="13.5" thickBot="1">
      <c r="A86" s="41"/>
      <c r="B86" s="28"/>
      <c r="C86" s="7"/>
      <c r="D86" s="69"/>
      <c r="E86" s="69"/>
      <c r="F86" s="69"/>
      <c r="G86" s="70"/>
    </row>
    <row r="87" spans="1:7" s="68" customFormat="1" ht="13.5" thickBot="1">
      <c r="A87" s="313" t="s">
        <v>207</v>
      </c>
      <c r="B87" s="314"/>
      <c r="C87" s="314"/>
      <c r="D87" s="74" t="e">
        <f>+D35-D85</f>
        <v>#REF!</v>
      </c>
      <c r="E87" s="74" t="e">
        <f>+E35-E85</f>
        <v>#REF!</v>
      </c>
      <c r="F87" s="74" t="e">
        <f>D87-E87</f>
        <v>#REF!</v>
      </c>
      <c r="G87" s="75" t="e">
        <f>IF(E87=0,"-    ",F87/E87)</f>
        <v>#REF!</v>
      </c>
    </row>
    <row r="88" spans="1:7" ht="12.75">
      <c r="A88" s="42"/>
      <c r="B88" s="3"/>
      <c r="C88" s="8"/>
      <c r="D88" s="12"/>
      <c r="E88" s="12"/>
      <c r="F88" s="12"/>
      <c r="G88" s="62"/>
    </row>
    <row r="89" spans="1:7" s="68" customFormat="1" ht="12.75">
      <c r="A89" s="41" t="s">
        <v>95</v>
      </c>
      <c r="B89" s="7" t="s">
        <v>96</v>
      </c>
      <c r="C89" s="73"/>
      <c r="D89" s="69"/>
      <c r="E89" s="69"/>
      <c r="F89" s="69"/>
      <c r="G89" s="70"/>
    </row>
    <row r="90" spans="1:7" s="68" customFormat="1" ht="12.75">
      <c r="A90" s="76"/>
      <c r="B90" s="28" t="s">
        <v>215</v>
      </c>
      <c r="C90" s="26" t="s">
        <v>208</v>
      </c>
      <c r="D90" s="69" t="e">
        <f>#REF!+#REF!+#REF!+#REF!+#REF!+#REF!+#REF!+#REF!+#REF!+#REF!+#REF!</f>
        <v>#REF!</v>
      </c>
      <c r="E90" s="69" t="e">
        <f>#REF!+#REF!+#REF!+#REF!+#REF!+#REF!+#REF!+#REF!+#REF!+#REF!+#REF!</f>
        <v>#REF!</v>
      </c>
      <c r="F90" s="69" t="e">
        <f>D90-E90</f>
        <v>#REF!</v>
      </c>
      <c r="G90" s="70" t="e">
        <f>IF(E90=0,"-    ",F90/E90)</f>
        <v>#REF!</v>
      </c>
    </row>
    <row r="91" spans="1:7" s="68" customFormat="1" ht="12.75">
      <c r="A91" s="76"/>
      <c r="B91" s="28" t="s">
        <v>216</v>
      </c>
      <c r="C91" s="26" t="s">
        <v>209</v>
      </c>
      <c r="D91" s="69" t="e">
        <f>#REF!+#REF!+#REF!+#REF!+#REF!+#REF!</f>
        <v>#REF!</v>
      </c>
      <c r="E91" s="69" t="e">
        <f>#REF!+#REF!+#REF!+#REF!+#REF!+#REF!</f>
        <v>#REF!</v>
      </c>
      <c r="F91" s="69" t="e">
        <f>D91-E91</f>
        <v>#REF!</v>
      </c>
      <c r="G91" s="70" t="e">
        <f>IF(E91=0,"-    ",F91/E91)</f>
        <v>#REF!</v>
      </c>
    </row>
    <row r="92" spans="1:7" s="68" customFormat="1" ht="12.75">
      <c r="A92" s="315" t="s">
        <v>210</v>
      </c>
      <c r="B92" s="316"/>
      <c r="C92" s="316" t="s">
        <v>97</v>
      </c>
      <c r="D92" s="71" t="e">
        <f>+D90-D91</f>
        <v>#REF!</v>
      </c>
      <c r="E92" s="71" t="e">
        <f>+E90-E91</f>
        <v>#REF!</v>
      </c>
      <c r="F92" s="71" t="e">
        <f>D92-E92</f>
        <v>#REF!</v>
      </c>
      <c r="G92" s="72" t="e">
        <f>IF(E92=0,"-    ",F92/E92)</f>
        <v>#REF!</v>
      </c>
    </row>
    <row r="93" spans="1:7" s="68" customFormat="1" ht="12.75">
      <c r="A93" s="76"/>
      <c r="B93" s="77"/>
      <c r="C93" s="7"/>
      <c r="D93" s="69"/>
      <c r="E93" s="69"/>
      <c r="F93" s="69"/>
      <c r="G93" s="70"/>
    </row>
    <row r="94" spans="1:7" s="68" customFormat="1" ht="12.75">
      <c r="A94" s="41" t="s">
        <v>98</v>
      </c>
      <c r="B94" s="7" t="s">
        <v>99</v>
      </c>
      <c r="C94" s="7"/>
      <c r="D94" s="69"/>
      <c r="E94" s="69"/>
      <c r="F94" s="69"/>
      <c r="G94" s="70"/>
    </row>
    <row r="95" spans="1:7" s="68" customFormat="1" ht="12.75">
      <c r="A95" s="76"/>
      <c r="B95" s="28" t="s">
        <v>215</v>
      </c>
      <c r="C95" s="7" t="s">
        <v>138</v>
      </c>
      <c r="D95" s="69" t="e">
        <f>#REF!</f>
        <v>#REF!</v>
      </c>
      <c r="E95" s="69" t="e">
        <f>#REF!</f>
        <v>#REF!</v>
      </c>
      <c r="F95" s="69" t="e">
        <f>D95-E95</f>
        <v>#REF!</v>
      </c>
      <c r="G95" s="70" t="e">
        <f>IF(E95=0,"-    ",F95/E95)</f>
        <v>#REF!</v>
      </c>
    </row>
    <row r="96" spans="1:7" s="68" customFormat="1" ht="12.75">
      <c r="A96" s="76"/>
      <c r="B96" s="28" t="s">
        <v>216</v>
      </c>
      <c r="C96" s="7" t="s">
        <v>139</v>
      </c>
      <c r="D96" s="69" t="e">
        <f>#REF!</f>
        <v>#REF!</v>
      </c>
      <c r="E96" s="69" t="e">
        <f>#REF!</f>
        <v>#REF!</v>
      </c>
      <c r="F96" s="69" t="e">
        <f>D96-E96</f>
        <v>#REF!</v>
      </c>
      <c r="G96" s="70" t="e">
        <f>IF(E96=0,"-    ",F96/E96)</f>
        <v>#REF!</v>
      </c>
    </row>
    <row r="97" spans="1:7" s="68" customFormat="1" ht="12.75">
      <c r="A97" s="315" t="s">
        <v>211</v>
      </c>
      <c r="B97" s="316"/>
      <c r="C97" s="316" t="s">
        <v>97</v>
      </c>
      <c r="D97" s="71" t="e">
        <f>D95-D96</f>
        <v>#REF!</v>
      </c>
      <c r="E97" s="71" t="e">
        <f>E95-E96</f>
        <v>#REF!</v>
      </c>
      <c r="F97" s="71" t="e">
        <f>D97-E97</f>
        <v>#REF!</v>
      </c>
      <c r="G97" s="72" t="e">
        <f>IF(E97=0,"-    ",F97/E97)</f>
        <v>#REF!</v>
      </c>
    </row>
    <row r="98" spans="1:7" s="68" customFormat="1" ht="12.75">
      <c r="A98" s="76"/>
      <c r="B98" s="77"/>
      <c r="C98" s="7"/>
      <c r="D98" s="69"/>
      <c r="E98" s="69"/>
      <c r="F98" s="69"/>
      <c r="G98" s="70"/>
    </row>
    <row r="99" spans="1:7" s="68" customFormat="1" ht="12.75">
      <c r="A99" s="43" t="s">
        <v>100</v>
      </c>
      <c r="B99" s="7" t="s">
        <v>101</v>
      </c>
      <c r="C99" s="73"/>
      <c r="D99" s="69"/>
      <c r="E99" s="69"/>
      <c r="F99" s="69"/>
      <c r="G99" s="70"/>
    </row>
    <row r="100" spans="1:7" s="68" customFormat="1" ht="12.75">
      <c r="A100" s="43"/>
      <c r="B100" s="30">
        <v>1</v>
      </c>
      <c r="C100" s="26" t="s">
        <v>141</v>
      </c>
      <c r="D100" s="69" t="e">
        <f>SUM(D101:D102)</f>
        <v>#REF!</v>
      </c>
      <c r="E100" s="69" t="e">
        <f>SUM(E101:E102)</f>
        <v>#REF!</v>
      </c>
      <c r="F100" s="69" t="e">
        <f aca="true" t="shared" si="4" ref="F100:F106">D100-E100</f>
        <v>#REF!</v>
      </c>
      <c r="G100" s="70" t="e">
        <f aca="true" t="shared" si="5" ref="G100:G106">IF(E100=0,"-    ",F100/E100)</f>
        <v>#REF!</v>
      </c>
    </row>
    <row r="101" spans="1:7" ht="12.75">
      <c r="A101" s="43"/>
      <c r="B101" s="30"/>
      <c r="C101" s="5" t="s">
        <v>283</v>
      </c>
      <c r="D101" s="12" t="e">
        <f>#REF!</f>
        <v>#REF!</v>
      </c>
      <c r="E101" s="12" t="e">
        <f>#REF!</f>
        <v>#REF!</v>
      </c>
      <c r="F101" s="12" t="e">
        <f t="shared" si="4"/>
        <v>#REF!</v>
      </c>
      <c r="G101" s="62" t="e">
        <f t="shared" si="5"/>
        <v>#REF!</v>
      </c>
    </row>
    <row r="102" spans="1:7" ht="12.75">
      <c r="A102" s="43"/>
      <c r="B102" s="30"/>
      <c r="C102" s="32" t="s">
        <v>284</v>
      </c>
      <c r="D102" s="12" t="e">
        <f>#REF!+#REF!+#REF!+#REF!+#REF!+#REF!+#REF!+#REF!+#REF!+#REF!+#REF!+#REF!+#REF!+#REF!+#REF!+#REF!+#REF!+#REF!</f>
        <v>#REF!</v>
      </c>
      <c r="E102" s="12" t="e">
        <f>#REF!+#REF!+#REF!+#REF!+#REF!+#REF!+#REF!+#REF!+#REF!+#REF!+#REF!+#REF!+#REF!+#REF!+#REF!+#REF!+#REF!+#REF!</f>
        <v>#REF!</v>
      </c>
      <c r="F102" s="12" t="e">
        <f t="shared" si="4"/>
        <v>#REF!</v>
      </c>
      <c r="G102" s="62" t="e">
        <f t="shared" si="5"/>
        <v>#REF!</v>
      </c>
    </row>
    <row r="103" spans="1:7" ht="12.75">
      <c r="A103" s="43"/>
      <c r="B103" s="30">
        <v>2</v>
      </c>
      <c r="C103" s="37" t="s">
        <v>140</v>
      </c>
      <c r="D103" s="69" t="e">
        <f>SUM(D104:D105)</f>
        <v>#REF!</v>
      </c>
      <c r="E103" s="69" t="e">
        <f>SUM(E104:E105)</f>
        <v>#REF!</v>
      </c>
      <c r="F103" s="12" t="e">
        <f t="shared" si="4"/>
        <v>#REF!</v>
      </c>
      <c r="G103" s="62" t="e">
        <f t="shared" si="5"/>
        <v>#REF!</v>
      </c>
    </row>
    <row r="104" spans="1:7" ht="12.75">
      <c r="A104" s="43"/>
      <c r="B104" s="30"/>
      <c r="C104" s="32" t="s">
        <v>285</v>
      </c>
      <c r="D104" s="13" t="e">
        <f>#REF!</f>
        <v>#REF!</v>
      </c>
      <c r="E104" s="13" t="e">
        <f>#REF!</f>
        <v>#REF!</v>
      </c>
      <c r="F104" s="13" t="e">
        <f t="shared" si="4"/>
        <v>#REF!</v>
      </c>
      <c r="G104" s="63" t="e">
        <f t="shared" si="5"/>
        <v>#REF!</v>
      </c>
    </row>
    <row r="105" spans="1:7" ht="12.75">
      <c r="A105" s="43"/>
      <c r="B105" s="30"/>
      <c r="C105" s="5" t="s">
        <v>286</v>
      </c>
      <c r="D105" s="13" t="e">
        <f>#REF!+#REF!+#REF!+#REF!+#REF!+#REF!+#REF!+#REF!+#REF!+#REF!+#REF!+#REF!+#REF!+#REF!+#REF!+#REF!+#REF!+#REF!+#REF!+#REF!+#REF!+#REF!</f>
        <v>#REF!</v>
      </c>
      <c r="E105" s="13" t="e">
        <f>#REF!+#REF!+#REF!+#REF!+#REF!+#REF!+#REF!+#REF!+#REF!+#REF!+#REF!+#REF!+#REF!+#REF!+#REF!+#REF!+#REF!+#REF!+#REF!+#REF!+#REF!+#REF!</f>
        <v>#REF!</v>
      </c>
      <c r="F105" s="13" t="e">
        <f t="shared" si="4"/>
        <v>#REF!</v>
      </c>
      <c r="G105" s="63" t="e">
        <f t="shared" si="5"/>
        <v>#REF!</v>
      </c>
    </row>
    <row r="106" spans="1:7" s="68" customFormat="1" ht="12.75">
      <c r="A106" s="315" t="s">
        <v>212</v>
      </c>
      <c r="B106" s="316"/>
      <c r="C106" s="316" t="s">
        <v>102</v>
      </c>
      <c r="D106" s="71" t="e">
        <f>D100-D103</f>
        <v>#REF!</v>
      </c>
      <c r="E106" s="71" t="e">
        <f>E100-E103</f>
        <v>#REF!</v>
      </c>
      <c r="F106" s="71" t="e">
        <f t="shared" si="4"/>
        <v>#REF!</v>
      </c>
      <c r="G106" s="72" t="e">
        <f t="shared" si="5"/>
        <v>#REF!</v>
      </c>
    </row>
    <row r="107" spans="1:7" s="68" customFormat="1" ht="13.5" thickBot="1">
      <c r="A107" s="78"/>
      <c r="B107" s="25"/>
      <c r="C107" s="26"/>
      <c r="D107" s="79"/>
      <c r="E107" s="79"/>
      <c r="F107" s="79"/>
      <c r="G107" s="80"/>
    </row>
    <row r="108" spans="1:7" s="68" customFormat="1" ht="13.5" thickBot="1">
      <c r="A108" s="313" t="s">
        <v>103</v>
      </c>
      <c r="B108" s="314"/>
      <c r="C108" s="314"/>
      <c r="D108" s="74" t="e">
        <f>D87+D92+D97+D106</f>
        <v>#REF!</v>
      </c>
      <c r="E108" s="74" t="e">
        <f>E87+E92+E97+E106</f>
        <v>#REF!</v>
      </c>
      <c r="F108" s="74" t="e">
        <f>D108-E108</f>
        <v>#REF!</v>
      </c>
      <c r="G108" s="75" t="e">
        <f>IF(E108=0,"-    ",F108/E108)</f>
        <v>#REF!</v>
      </c>
    </row>
    <row r="109" spans="1:7" ht="12.75">
      <c r="A109" s="44"/>
      <c r="B109" s="23"/>
      <c r="C109" s="10"/>
      <c r="D109" s="13"/>
      <c r="E109" s="13"/>
      <c r="F109" s="13"/>
      <c r="G109" s="63"/>
    </row>
    <row r="110" spans="1:7" s="68" customFormat="1" ht="12.75">
      <c r="A110" s="43" t="s">
        <v>213</v>
      </c>
      <c r="B110" s="7" t="s">
        <v>214</v>
      </c>
      <c r="C110" s="73"/>
      <c r="D110" s="69"/>
      <c r="E110" s="69"/>
      <c r="F110" s="69"/>
      <c r="G110" s="70"/>
    </row>
    <row r="111" spans="1:7" s="68" customFormat="1" ht="12.75">
      <c r="A111" s="43"/>
      <c r="B111" s="30" t="s">
        <v>215</v>
      </c>
      <c r="C111" s="26" t="s">
        <v>106</v>
      </c>
      <c r="D111" s="69" t="e">
        <f>SUM(D112:D115)</f>
        <v>#REF!</v>
      </c>
      <c r="E111" s="69" t="e">
        <f>SUM(E112:E115)</f>
        <v>#REF!</v>
      </c>
      <c r="F111" s="69" t="e">
        <f aca="true" t="shared" si="6" ref="F111:F118">D111-E111</f>
        <v>#REF!</v>
      </c>
      <c r="G111" s="70" t="e">
        <f aca="true" t="shared" si="7" ref="G111:G118">IF(E111=0,"-    ",F111/E111)</f>
        <v>#REF!</v>
      </c>
    </row>
    <row r="112" spans="1:7" ht="12.75">
      <c r="A112" s="42"/>
      <c r="B112" s="32"/>
      <c r="C112" s="32" t="s">
        <v>287</v>
      </c>
      <c r="D112" s="12" t="e">
        <f>#REF!</f>
        <v>#REF!</v>
      </c>
      <c r="E112" s="12" t="e">
        <f>#REF!</f>
        <v>#REF!</v>
      </c>
      <c r="F112" s="12" t="e">
        <f t="shared" si="6"/>
        <v>#REF!</v>
      </c>
      <c r="G112" s="62" t="e">
        <f t="shared" si="7"/>
        <v>#REF!</v>
      </c>
    </row>
    <row r="113" spans="1:7" ht="12.75">
      <c r="A113" s="42"/>
      <c r="B113" s="32"/>
      <c r="C113" s="5" t="s">
        <v>288</v>
      </c>
      <c r="D113" s="12" t="e">
        <f>#REF!</f>
        <v>#REF!</v>
      </c>
      <c r="E113" s="12" t="e">
        <f>#REF!</f>
        <v>#REF!</v>
      </c>
      <c r="F113" s="12" t="e">
        <f t="shared" si="6"/>
        <v>#REF!</v>
      </c>
      <c r="G113" s="62" t="e">
        <f t="shared" si="7"/>
        <v>#REF!</v>
      </c>
    </row>
    <row r="114" spans="1:7" ht="12.75">
      <c r="A114" s="42"/>
      <c r="B114" s="32"/>
      <c r="C114" s="5" t="s">
        <v>289</v>
      </c>
      <c r="D114" s="12" t="e">
        <f>#REF!</f>
        <v>#REF!</v>
      </c>
      <c r="E114" s="12" t="e">
        <f>#REF!</f>
        <v>#REF!</v>
      </c>
      <c r="F114" s="12" t="e">
        <f t="shared" si="6"/>
        <v>#REF!</v>
      </c>
      <c r="G114" s="62" t="e">
        <f t="shared" si="7"/>
        <v>#REF!</v>
      </c>
    </row>
    <row r="115" spans="1:7" ht="12.75">
      <c r="A115" s="42"/>
      <c r="B115" s="32"/>
      <c r="C115" s="5" t="s">
        <v>290</v>
      </c>
      <c r="D115" s="12" t="e">
        <f>#REF!</f>
        <v>#REF!</v>
      </c>
      <c r="E115" s="12" t="e">
        <f>#REF!</f>
        <v>#REF!</v>
      </c>
      <c r="F115" s="12" t="e">
        <f t="shared" si="6"/>
        <v>#REF!</v>
      </c>
      <c r="G115" s="62" t="e">
        <f t="shared" si="7"/>
        <v>#REF!</v>
      </c>
    </row>
    <row r="116" spans="1:7" s="68" customFormat="1" ht="12.75">
      <c r="A116" s="43"/>
      <c r="B116" s="30" t="s">
        <v>216</v>
      </c>
      <c r="C116" s="37" t="s">
        <v>142</v>
      </c>
      <c r="D116" s="69" t="e">
        <f>#REF!+#REF!</f>
        <v>#REF!</v>
      </c>
      <c r="E116" s="69" t="e">
        <f>#REF!+#REF!</f>
        <v>#REF!</v>
      </c>
      <c r="F116" s="69" t="e">
        <f t="shared" si="6"/>
        <v>#REF!</v>
      </c>
      <c r="G116" s="70" t="e">
        <f t="shared" si="7"/>
        <v>#REF!</v>
      </c>
    </row>
    <row r="117" spans="1:7" s="68" customFormat="1" ht="12.75">
      <c r="A117" s="43"/>
      <c r="B117" s="30" t="s">
        <v>217</v>
      </c>
      <c r="C117" s="39" t="s">
        <v>218</v>
      </c>
      <c r="D117" s="79" t="e">
        <f>#REF!</f>
        <v>#REF!</v>
      </c>
      <c r="E117" s="79" t="e">
        <f>#REF!</f>
        <v>#REF!</v>
      </c>
      <c r="F117" s="79" t="e">
        <f t="shared" si="6"/>
        <v>#REF!</v>
      </c>
      <c r="G117" s="80" t="e">
        <f t="shared" si="7"/>
        <v>#REF!</v>
      </c>
    </row>
    <row r="118" spans="1:7" s="68" customFormat="1" ht="12.75">
      <c r="A118" s="315" t="s">
        <v>0</v>
      </c>
      <c r="B118" s="316"/>
      <c r="C118" s="316" t="s">
        <v>102</v>
      </c>
      <c r="D118" s="71" t="e">
        <f>D111+D116+D117</f>
        <v>#REF!</v>
      </c>
      <c r="E118" s="71" t="e">
        <f>E111+E116+E117</f>
        <v>#REF!</v>
      </c>
      <c r="F118" s="71" t="e">
        <f t="shared" si="6"/>
        <v>#REF!</v>
      </c>
      <c r="G118" s="72" t="e">
        <f t="shared" si="7"/>
        <v>#REF!</v>
      </c>
    </row>
    <row r="119" spans="1:7" ht="12.75">
      <c r="A119" s="42"/>
      <c r="B119" s="3"/>
      <c r="C119" s="8"/>
      <c r="D119" s="16"/>
      <c r="E119" s="16"/>
      <c r="F119" s="16"/>
      <c r="G119" s="64"/>
    </row>
    <row r="120" spans="1:7" ht="13.5" thickBot="1">
      <c r="A120" s="45" t="s">
        <v>104</v>
      </c>
      <c r="B120" s="46"/>
      <c r="C120" s="47"/>
      <c r="D120" s="48" t="e">
        <f>D108-D118</f>
        <v>#REF!</v>
      </c>
      <c r="E120" s="48" t="e">
        <f>E108-E118</f>
        <v>#REF!</v>
      </c>
      <c r="F120" s="48" t="e">
        <f>D120-E120</f>
        <v>#REF!</v>
      </c>
      <c r="G120" s="65" t="e">
        <f>IF(E120=0,"-    ",F120/E120)</f>
        <v>#REF!</v>
      </c>
    </row>
    <row r="121" ht="12.75">
      <c r="C121" s="1"/>
    </row>
  </sheetData>
  <sheetProtection/>
  <mergeCells count="14">
    <mergeCell ref="A2:E2"/>
    <mergeCell ref="F2:G2"/>
    <mergeCell ref="A4:C5"/>
    <mergeCell ref="D4:D5"/>
    <mergeCell ref="E4:E5"/>
    <mergeCell ref="F4:G4"/>
    <mergeCell ref="A108:C108"/>
    <mergeCell ref="A118:C118"/>
    <mergeCell ref="A35:C35"/>
    <mergeCell ref="A85:C85"/>
    <mergeCell ref="A87:C87"/>
    <mergeCell ref="A92:C92"/>
    <mergeCell ref="A97:C97"/>
    <mergeCell ref="A106:C106"/>
  </mergeCells>
  <printOptions horizontalCentered="1"/>
  <pageMargins left="0.11811023622047245" right="0.2755905511811024" top="0.984251968503937" bottom="0.551181102362204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6"/>
  <sheetViews>
    <sheetView tabSelected="1" zoomScale="130" zoomScaleNormal="130" zoomScalePageLayoutView="0" workbookViewId="0" topLeftCell="A1">
      <pane xSplit="3" ySplit="7" topLeftCell="D8" activePane="bottomRight" state="frozen"/>
      <selection pane="topLeft" activeCell="E101" sqref="E101"/>
      <selection pane="topRight" activeCell="E101" sqref="E101"/>
      <selection pane="bottomLeft" activeCell="E101" sqref="E101"/>
      <selection pane="bottomRight" activeCell="C9" sqref="C9"/>
    </sheetView>
  </sheetViews>
  <sheetFormatPr defaultColWidth="9.140625" defaultRowHeight="12.75"/>
  <cols>
    <col min="1" max="1" width="3.7109375" style="2" customWidth="1"/>
    <col min="2" max="2" width="3.421875" style="2" customWidth="1"/>
    <col min="3" max="3" width="79.57421875" style="0" bestFit="1" customWidth="1"/>
    <col min="4" max="6" width="11.421875" style="17" bestFit="1" customWidth="1"/>
    <col min="7" max="7" width="11.421875" style="66" bestFit="1" customWidth="1"/>
  </cols>
  <sheetData>
    <row r="1" ht="12.75">
      <c r="A1" s="269" t="s">
        <v>303</v>
      </c>
    </row>
    <row r="2" ht="12.75">
      <c r="A2" s="269" t="s">
        <v>302</v>
      </c>
    </row>
    <row r="3" spans="1:3" ht="15.75">
      <c r="A3" s="6"/>
      <c r="B3" s="6"/>
      <c r="C3" s="11"/>
    </row>
    <row r="4" spans="1:7" s="34" customFormat="1" ht="20.25">
      <c r="A4" s="317" t="s">
        <v>144</v>
      </c>
      <c r="B4" s="318"/>
      <c r="C4" s="318"/>
      <c r="D4" s="318"/>
      <c r="E4" s="319"/>
      <c r="F4" s="320" t="s">
        <v>145</v>
      </c>
      <c r="G4" s="320"/>
    </row>
    <row r="5" spans="1:7" s="34" customFormat="1" ht="13.5" thickBot="1">
      <c r="A5" s="35"/>
      <c r="B5" s="35"/>
      <c r="C5" s="36"/>
      <c r="D5" s="27"/>
      <c r="E5" s="27"/>
      <c r="F5" s="27"/>
      <c r="G5" s="58"/>
    </row>
    <row r="6" spans="1:7" s="34" customFormat="1" ht="12.75" customHeight="1">
      <c r="A6" s="321" t="s">
        <v>291</v>
      </c>
      <c r="B6" s="322"/>
      <c r="C6" s="322"/>
      <c r="D6" s="286" t="s">
        <v>298</v>
      </c>
      <c r="E6" s="286" t="s">
        <v>297</v>
      </c>
      <c r="F6" s="286" t="s">
        <v>299</v>
      </c>
      <c r="G6" s="287"/>
    </row>
    <row r="7" spans="1:7" s="34" customFormat="1" ht="12.75">
      <c r="A7" s="323"/>
      <c r="B7" s="324"/>
      <c r="C7" s="324"/>
      <c r="D7" s="320"/>
      <c r="E7" s="320"/>
      <c r="F7" s="33" t="s">
        <v>147</v>
      </c>
      <c r="G7" s="59" t="s">
        <v>148</v>
      </c>
    </row>
    <row r="8" spans="1:7" ht="12.75">
      <c r="A8" s="40"/>
      <c r="B8" s="29"/>
      <c r="C8" s="4"/>
      <c r="D8" s="18"/>
      <c r="E8" s="18"/>
      <c r="F8" s="18"/>
      <c r="G8" s="60"/>
    </row>
    <row r="9" spans="1:7" ht="12.75">
      <c r="A9" s="41" t="s">
        <v>86</v>
      </c>
      <c r="B9" s="28"/>
      <c r="C9" s="7" t="s">
        <v>87</v>
      </c>
      <c r="D9" s="15"/>
      <c r="E9" s="15"/>
      <c r="F9" s="15"/>
      <c r="G9" s="61"/>
    </row>
    <row r="10" spans="1:7" ht="12.75">
      <c r="A10" s="41"/>
      <c r="B10" s="28"/>
      <c r="C10" s="8"/>
      <c r="D10" s="15"/>
      <c r="E10" s="15"/>
      <c r="F10" s="15"/>
      <c r="G10" s="61"/>
    </row>
    <row r="11" spans="1:7" s="68" customFormat="1" ht="12.75">
      <c r="A11" s="41">
        <v>1</v>
      </c>
      <c r="B11" s="7" t="s">
        <v>88</v>
      </c>
      <c r="C11" s="7"/>
      <c r="D11" s="67">
        <v>36390956</v>
      </c>
      <c r="E11" s="67">
        <v>31759721</v>
      </c>
      <c r="F11" s="67">
        <v>4631235</v>
      </c>
      <c r="G11" s="70">
        <v>0.1458</v>
      </c>
    </row>
    <row r="12" spans="1:7" ht="12.75">
      <c r="A12" s="42"/>
      <c r="B12" s="5" t="s">
        <v>268</v>
      </c>
      <c r="C12" s="32"/>
      <c r="D12" s="12">
        <v>24788102</v>
      </c>
      <c r="E12" s="12">
        <v>20640923</v>
      </c>
      <c r="F12" s="12">
        <v>4147179</v>
      </c>
      <c r="G12" s="62">
        <v>0.2009</v>
      </c>
    </row>
    <row r="13" spans="1:7" ht="12.75">
      <c r="A13" s="41"/>
      <c r="B13" s="5" t="s">
        <v>267</v>
      </c>
      <c r="C13" s="32"/>
      <c r="D13" s="12">
        <v>966027</v>
      </c>
      <c r="E13" s="12">
        <v>438816</v>
      </c>
      <c r="F13" s="12">
        <v>527211</v>
      </c>
      <c r="G13" s="62">
        <v>1.2014</v>
      </c>
    </row>
    <row r="14" spans="1:7" ht="12.75">
      <c r="A14" s="41"/>
      <c r="B14" s="32"/>
      <c r="C14" s="32" t="s">
        <v>150</v>
      </c>
      <c r="D14" s="12">
        <v>686524</v>
      </c>
      <c r="E14" s="31">
        <v>146457</v>
      </c>
      <c r="F14" s="12">
        <v>540067</v>
      </c>
      <c r="G14" s="62">
        <v>3.6875</v>
      </c>
    </row>
    <row r="15" spans="1:7" ht="12.75">
      <c r="A15" s="42"/>
      <c r="B15" s="32"/>
      <c r="C15" s="32" t="s">
        <v>151</v>
      </c>
      <c r="D15" s="12">
        <v>0</v>
      </c>
      <c r="E15" s="31">
        <v>0</v>
      </c>
      <c r="F15" s="12">
        <v>0</v>
      </c>
      <c r="G15" s="62" t="s">
        <v>300</v>
      </c>
    </row>
    <row r="16" spans="1:7" ht="12.75">
      <c r="A16" s="41"/>
      <c r="B16" s="32"/>
      <c r="C16" s="32" t="s">
        <v>152</v>
      </c>
      <c r="D16" s="12">
        <v>0</v>
      </c>
      <c r="E16" s="31">
        <v>0</v>
      </c>
      <c r="F16" s="12">
        <v>0</v>
      </c>
      <c r="G16" s="62" t="s">
        <v>300</v>
      </c>
    </row>
    <row r="17" spans="1:7" ht="12.75">
      <c r="A17" s="42"/>
      <c r="B17" s="32"/>
      <c r="C17" s="32" t="s">
        <v>153</v>
      </c>
      <c r="D17" s="12">
        <v>279503</v>
      </c>
      <c r="E17" s="31">
        <v>292359</v>
      </c>
      <c r="F17" s="12">
        <v>-12856</v>
      </c>
      <c r="G17" s="62">
        <v>-0.044</v>
      </c>
    </row>
    <row r="18" spans="1:7" ht="12.75">
      <c r="A18" s="42"/>
      <c r="B18" s="32"/>
      <c r="C18" s="32" t="s">
        <v>154</v>
      </c>
      <c r="D18" s="12">
        <v>0</v>
      </c>
      <c r="E18" s="31">
        <v>0</v>
      </c>
      <c r="F18" s="12">
        <v>0</v>
      </c>
      <c r="G18" s="62" t="s">
        <v>300</v>
      </c>
    </row>
    <row r="19" spans="1:7" ht="12.75">
      <c r="A19" s="41"/>
      <c r="B19" s="32"/>
      <c r="C19" s="32" t="s">
        <v>155</v>
      </c>
      <c r="D19" s="12">
        <v>0</v>
      </c>
      <c r="E19" s="31">
        <v>0</v>
      </c>
      <c r="F19" s="12">
        <v>0</v>
      </c>
      <c r="G19" s="62" t="s">
        <v>300</v>
      </c>
    </row>
    <row r="20" spans="1:7" ht="12.75">
      <c r="A20" s="42"/>
      <c r="B20" s="32" t="s">
        <v>266</v>
      </c>
      <c r="C20" s="32"/>
      <c r="D20" s="12">
        <v>10411827</v>
      </c>
      <c r="E20" s="31">
        <v>10679982</v>
      </c>
      <c r="F20" s="12">
        <v>-268155</v>
      </c>
      <c r="G20" s="62">
        <v>-0.0251</v>
      </c>
    </row>
    <row r="21" spans="1:7" ht="12.75">
      <c r="A21" s="42"/>
      <c r="B21" s="32"/>
      <c r="C21" s="32" t="s">
        <v>156</v>
      </c>
      <c r="D21" s="12">
        <v>3581512</v>
      </c>
      <c r="E21" s="31">
        <v>3638566</v>
      </c>
      <c r="F21" s="12">
        <v>-57054</v>
      </c>
      <c r="G21" s="62">
        <v>-0.0157</v>
      </c>
    </row>
    <row r="22" spans="1:7" ht="12.75">
      <c r="A22" s="42"/>
      <c r="B22" s="32"/>
      <c r="C22" s="32" t="s">
        <v>157</v>
      </c>
      <c r="D22" s="12">
        <v>2048840</v>
      </c>
      <c r="E22" s="31">
        <v>994212</v>
      </c>
      <c r="F22" s="12">
        <v>1054628</v>
      </c>
      <c r="G22" s="62">
        <v>1.0608</v>
      </c>
    </row>
    <row r="23" spans="1:7" ht="12.75">
      <c r="A23" s="42"/>
      <c r="B23" s="32"/>
      <c r="C23" s="32" t="s">
        <v>158</v>
      </c>
      <c r="D23" s="12">
        <v>989441</v>
      </c>
      <c r="E23" s="31">
        <v>2059561</v>
      </c>
      <c r="F23" s="12">
        <v>-1070120</v>
      </c>
      <c r="G23" s="62">
        <v>-0.5196</v>
      </c>
    </row>
    <row r="24" spans="1:7" ht="12.75">
      <c r="A24" s="42"/>
      <c r="B24" s="32"/>
      <c r="C24" s="32" t="s">
        <v>159</v>
      </c>
      <c r="D24" s="12">
        <v>3792034</v>
      </c>
      <c r="E24" s="31">
        <v>3987643</v>
      </c>
      <c r="F24" s="12">
        <v>-195609</v>
      </c>
      <c r="G24" s="62">
        <v>-0.0491</v>
      </c>
    </row>
    <row r="25" spans="1:7" ht="12.75">
      <c r="A25" s="42"/>
      <c r="B25" s="32" t="s">
        <v>265</v>
      </c>
      <c r="C25" s="32"/>
      <c r="D25" s="12">
        <v>225000</v>
      </c>
      <c r="E25" s="31">
        <v>0</v>
      </c>
      <c r="F25" s="12">
        <v>225000</v>
      </c>
      <c r="G25" s="62" t="s">
        <v>300</v>
      </c>
    </row>
    <row r="26" spans="1:7" s="68" customFormat="1" ht="12.75">
      <c r="A26" s="41">
        <v>2</v>
      </c>
      <c r="B26" s="7" t="s">
        <v>160</v>
      </c>
      <c r="C26" s="37"/>
      <c r="D26" s="67">
        <v>0</v>
      </c>
      <c r="E26" s="67">
        <v>0</v>
      </c>
      <c r="F26" s="67">
        <v>0</v>
      </c>
      <c r="G26" s="70" t="s">
        <v>300</v>
      </c>
    </row>
    <row r="27" spans="1:7" s="68" customFormat="1" ht="12.75">
      <c r="A27" s="41">
        <v>3</v>
      </c>
      <c r="B27" s="7" t="s">
        <v>161</v>
      </c>
      <c r="C27" s="7"/>
      <c r="D27" s="67">
        <v>6221962</v>
      </c>
      <c r="E27" s="67">
        <v>6309980</v>
      </c>
      <c r="F27" s="67">
        <v>-88018</v>
      </c>
      <c r="G27" s="70">
        <v>-0.0139</v>
      </c>
    </row>
    <row r="28" spans="1:7" s="68" customFormat="1" ht="12.75">
      <c r="A28" s="41">
        <v>4</v>
      </c>
      <c r="B28" s="7" t="s">
        <v>162</v>
      </c>
      <c r="C28" s="7"/>
      <c r="D28" s="67">
        <v>66584502</v>
      </c>
      <c r="E28" s="67">
        <v>65326551</v>
      </c>
      <c r="F28" s="67">
        <v>1257951</v>
      </c>
      <c r="G28" s="70">
        <v>0.0193</v>
      </c>
    </row>
    <row r="29" spans="1:7" ht="12.75">
      <c r="A29" s="41"/>
      <c r="B29" s="5" t="s">
        <v>270</v>
      </c>
      <c r="C29" s="38"/>
      <c r="D29" s="12">
        <v>63767167</v>
      </c>
      <c r="E29" s="12">
        <v>62400574</v>
      </c>
      <c r="F29" s="12">
        <v>1366593</v>
      </c>
      <c r="G29" s="62">
        <v>0.0219</v>
      </c>
    </row>
    <row r="30" spans="1:7" ht="12.75">
      <c r="A30" s="42"/>
      <c r="B30" s="5" t="s">
        <v>264</v>
      </c>
      <c r="C30" s="38"/>
      <c r="D30" s="12">
        <v>1473051</v>
      </c>
      <c r="E30" s="12">
        <v>1301200</v>
      </c>
      <c r="F30" s="12">
        <v>171851</v>
      </c>
      <c r="G30" s="62">
        <v>0.1321</v>
      </c>
    </row>
    <row r="31" spans="1:7" ht="12.75">
      <c r="A31" s="41"/>
      <c r="B31" s="5" t="s">
        <v>269</v>
      </c>
      <c r="C31" s="38"/>
      <c r="D31" s="12">
        <v>1344284</v>
      </c>
      <c r="E31" s="12">
        <v>1624777</v>
      </c>
      <c r="F31" s="12">
        <v>-280493</v>
      </c>
      <c r="G31" s="62">
        <v>-0.1726</v>
      </c>
    </row>
    <row r="32" spans="1:7" s="68" customFormat="1" ht="12.75">
      <c r="A32" s="41">
        <v>5</v>
      </c>
      <c r="B32" s="7" t="s">
        <v>163</v>
      </c>
      <c r="C32" s="7"/>
      <c r="D32" s="67">
        <v>2596226</v>
      </c>
      <c r="E32" s="67">
        <v>5785284</v>
      </c>
      <c r="F32" s="67">
        <v>-3189058</v>
      </c>
      <c r="G32" s="70">
        <v>-0.5512</v>
      </c>
    </row>
    <row r="33" spans="1:7" s="68" customFormat="1" ht="12.75">
      <c r="A33" s="41">
        <v>6</v>
      </c>
      <c r="B33" s="7" t="s">
        <v>167</v>
      </c>
      <c r="C33" s="7"/>
      <c r="D33" s="67">
        <v>777406</v>
      </c>
      <c r="E33" s="67">
        <v>795769</v>
      </c>
      <c r="F33" s="67">
        <v>-18363</v>
      </c>
      <c r="G33" s="70">
        <v>-0.0231</v>
      </c>
    </row>
    <row r="34" spans="1:7" s="68" customFormat="1" ht="12.75">
      <c r="A34" s="41">
        <v>7</v>
      </c>
      <c r="B34" s="7" t="s">
        <v>164</v>
      </c>
      <c r="C34" s="7"/>
      <c r="D34" s="67">
        <v>4672014</v>
      </c>
      <c r="E34" s="67">
        <v>4458471</v>
      </c>
      <c r="F34" s="67">
        <v>213543</v>
      </c>
      <c r="G34" s="70">
        <v>0.0479</v>
      </c>
    </row>
    <row r="35" spans="1:7" s="68" customFormat="1" ht="12.75">
      <c r="A35" s="41">
        <v>8</v>
      </c>
      <c r="B35" s="7" t="s">
        <v>165</v>
      </c>
      <c r="C35" s="7"/>
      <c r="D35" s="69">
        <v>0</v>
      </c>
      <c r="E35" s="69">
        <v>0</v>
      </c>
      <c r="F35" s="69">
        <v>0</v>
      </c>
      <c r="G35" s="70" t="s">
        <v>300</v>
      </c>
    </row>
    <row r="36" spans="1:7" s="68" customFormat="1" ht="12.75">
      <c r="A36" s="41">
        <v>9</v>
      </c>
      <c r="B36" s="7" t="s">
        <v>166</v>
      </c>
      <c r="C36" s="7"/>
      <c r="D36" s="69">
        <v>216829</v>
      </c>
      <c r="E36" s="69">
        <v>211218</v>
      </c>
      <c r="F36" s="69">
        <v>5611</v>
      </c>
      <c r="G36" s="70">
        <v>0.0266</v>
      </c>
    </row>
    <row r="37" spans="1:7" s="68" customFormat="1" ht="12.75">
      <c r="A37" s="315" t="s">
        <v>168</v>
      </c>
      <c r="B37" s="316"/>
      <c r="C37" s="316"/>
      <c r="D37" s="71">
        <v>117459895</v>
      </c>
      <c r="E37" s="71">
        <v>114646994</v>
      </c>
      <c r="F37" s="71">
        <v>2812901</v>
      </c>
      <c r="G37" s="72">
        <v>0.0245</v>
      </c>
    </row>
    <row r="38" spans="1:7" ht="12.75">
      <c r="A38" s="42"/>
      <c r="B38" s="3"/>
      <c r="C38" s="8"/>
      <c r="D38" s="12"/>
      <c r="E38" s="12"/>
      <c r="F38" s="12"/>
      <c r="G38" s="62"/>
    </row>
    <row r="39" spans="1:7" s="68" customFormat="1" ht="12.75">
      <c r="A39" s="41" t="s">
        <v>89</v>
      </c>
      <c r="B39" s="28"/>
      <c r="C39" s="9" t="s">
        <v>90</v>
      </c>
      <c r="D39" s="69"/>
      <c r="E39" s="69"/>
      <c r="F39" s="69"/>
      <c r="G39" s="70"/>
    </row>
    <row r="40" spans="1:7" s="68" customFormat="1" ht="12.75">
      <c r="A40" s="41">
        <v>1</v>
      </c>
      <c r="B40" s="7" t="s">
        <v>91</v>
      </c>
      <c r="C40" s="73"/>
      <c r="D40" s="69">
        <v>44659966</v>
      </c>
      <c r="E40" s="69">
        <v>41357977</v>
      </c>
      <c r="F40" s="69">
        <v>3301989</v>
      </c>
      <c r="G40" s="70">
        <v>0.0798</v>
      </c>
    </row>
    <row r="41" spans="1:7" ht="12.75">
      <c r="A41" s="41"/>
      <c r="B41" s="5" t="s">
        <v>271</v>
      </c>
      <c r="C41" s="38"/>
      <c r="D41" s="12">
        <v>43537719</v>
      </c>
      <c r="E41" s="12">
        <v>40163785</v>
      </c>
      <c r="F41" s="12">
        <v>3373934</v>
      </c>
      <c r="G41" s="62">
        <v>0.084</v>
      </c>
    </row>
    <row r="42" spans="1:7" ht="12.75">
      <c r="A42" s="42"/>
      <c r="B42" s="5" t="s">
        <v>272</v>
      </c>
      <c r="C42" s="38"/>
      <c r="D42" s="12">
        <v>1122247</v>
      </c>
      <c r="E42" s="12">
        <v>1194192</v>
      </c>
      <c r="F42" s="12">
        <v>-71945</v>
      </c>
      <c r="G42" s="62">
        <v>-0.0602</v>
      </c>
    </row>
    <row r="43" spans="1:7" s="68" customFormat="1" ht="12.75">
      <c r="A43" s="41">
        <v>2</v>
      </c>
      <c r="B43" s="7" t="s">
        <v>169</v>
      </c>
      <c r="C43" s="73"/>
      <c r="D43" s="69">
        <v>7828494</v>
      </c>
      <c r="E43" s="69">
        <v>6577632</v>
      </c>
      <c r="F43" s="69">
        <v>1250862</v>
      </c>
      <c r="G43" s="70">
        <v>0.1902</v>
      </c>
    </row>
    <row r="44" spans="1:7" ht="12.75">
      <c r="A44" s="42"/>
      <c r="B44" s="32" t="s">
        <v>176</v>
      </c>
      <c r="C44" s="32"/>
      <c r="D44" s="12">
        <v>0</v>
      </c>
      <c r="E44" s="31">
        <v>0</v>
      </c>
      <c r="F44" s="12">
        <v>0</v>
      </c>
      <c r="G44" s="62" t="s">
        <v>300</v>
      </c>
    </row>
    <row r="45" spans="1:7" ht="12.75">
      <c r="A45" s="42"/>
      <c r="B45" s="32" t="s">
        <v>177</v>
      </c>
      <c r="C45" s="32"/>
      <c r="D45" s="12">
        <v>0</v>
      </c>
      <c r="E45" s="12">
        <v>0</v>
      </c>
      <c r="F45" s="12">
        <v>0</v>
      </c>
      <c r="G45" s="62" t="s">
        <v>300</v>
      </c>
    </row>
    <row r="46" spans="1:7" ht="12.75">
      <c r="A46" s="42"/>
      <c r="B46" s="32" t="s">
        <v>178</v>
      </c>
      <c r="C46" s="32"/>
      <c r="D46" s="12">
        <v>800805</v>
      </c>
      <c r="E46" s="12">
        <v>563847</v>
      </c>
      <c r="F46" s="12">
        <v>236958</v>
      </c>
      <c r="G46" s="62">
        <v>0.4203</v>
      </c>
    </row>
    <row r="47" spans="1:7" ht="12.75">
      <c r="A47" s="42"/>
      <c r="B47" s="32" t="s">
        <v>179</v>
      </c>
      <c r="C47" s="32"/>
      <c r="D47" s="12">
        <v>0</v>
      </c>
      <c r="E47" s="12">
        <v>0</v>
      </c>
      <c r="F47" s="12">
        <v>0</v>
      </c>
      <c r="G47" s="62" t="s">
        <v>300</v>
      </c>
    </row>
    <row r="48" spans="1:7" ht="12.75">
      <c r="A48" s="42"/>
      <c r="B48" s="32" t="s">
        <v>180</v>
      </c>
      <c r="C48" s="32"/>
      <c r="D48" s="12">
        <v>0</v>
      </c>
      <c r="E48" s="12">
        <v>0</v>
      </c>
      <c r="F48" s="12">
        <v>0</v>
      </c>
      <c r="G48" s="62" t="s">
        <v>300</v>
      </c>
    </row>
    <row r="49" spans="1:7" ht="12.75">
      <c r="A49" s="42"/>
      <c r="B49" s="32" t="s">
        <v>181</v>
      </c>
      <c r="C49" s="32"/>
      <c r="D49" s="12">
        <v>0</v>
      </c>
      <c r="E49" s="12">
        <v>0</v>
      </c>
      <c r="F49" s="12">
        <v>0</v>
      </c>
      <c r="G49" s="62" t="s">
        <v>300</v>
      </c>
    </row>
    <row r="50" spans="1:7" ht="12.75">
      <c r="A50" s="42"/>
      <c r="B50" s="32" t="s">
        <v>182</v>
      </c>
      <c r="C50" s="32"/>
      <c r="D50" s="12">
        <v>0</v>
      </c>
      <c r="E50" s="12">
        <v>0</v>
      </c>
      <c r="F50" s="12">
        <v>0</v>
      </c>
      <c r="G50" s="62" t="s">
        <v>300</v>
      </c>
    </row>
    <row r="51" spans="1:7" ht="12.75">
      <c r="A51" s="42"/>
      <c r="B51" s="32" t="s">
        <v>183</v>
      </c>
      <c r="C51" s="32"/>
      <c r="D51" s="12">
        <v>0</v>
      </c>
      <c r="E51" s="12">
        <v>0</v>
      </c>
      <c r="F51" s="12">
        <v>0</v>
      </c>
      <c r="G51" s="62" t="s">
        <v>300</v>
      </c>
    </row>
    <row r="52" spans="1:7" ht="12.75">
      <c r="A52" s="42"/>
      <c r="B52" s="32" t="s">
        <v>184</v>
      </c>
      <c r="C52" s="32"/>
      <c r="D52" s="12">
        <v>140</v>
      </c>
      <c r="E52" s="12">
        <v>0</v>
      </c>
      <c r="F52" s="12">
        <v>140</v>
      </c>
      <c r="G52" s="62" t="s">
        <v>300</v>
      </c>
    </row>
    <row r="53" spans="1:7" ht="12.75">
      <c r="A53" s="42"/>
      <c r="B53" s="32" t="s">
        <v>185</v>
      </c>
      <c r="C53" s="32"/>
      <c r="D53" s="12">
        <v>0</v>
      </c>
      <c r="E53" s="12">
        <v>0</v>
      </c>
      <c r="F53" s="12">
        <v>0</v>
      </c>
      <c r="G53" s="62" t="s">
        <v>300</v>
      </c>
    </row>
    <row r="54" spans="1:7" ht="12.75">
      <c r="A54" s="42"/>
      <c r="B54" s="32" t="s">
        <v>186</v>
      </c>
      <c r="C54" s="32"/>
      <c r="D54" s="12">
        <v>18242</v>
      </c>
      <c r="E54" s="12">
        <v>2455</v>
      </c>
      <c r="F54" s="12">
        <v>15787</v>
      </c>
      <c r="G54" s="62">
        <v>6.4305</v>
      </c>
    </row>
    <row r="55" spans="1:7" ht="12.75">
      <c r="A55" s="42"/>
      <c r="B55" s="32" t="s">
        <v>187</v>
      </c>
      <c r="C55" s="32"/>
      <c r="D55" s="12">
        <v>0</v>
      </c>
      <c r="E55" s="12">
        <v>0</v>
      </c>
      <c r="F55" s="12">
        <v>0</v>
      </c>
      <c r="G55" s="62" t="s">
        <v>300</v>
      </c>
    </row>
    <row r="56" spans="1:7" ht="12.75">
      <c r="A56" s="42"/>
      <c r="B56" s="32" t="s">
        <v>188</v>
      </c>
      <c r="C56" s="32"/>
      <c r="D56" s="12">
        <v>1199947</v>
      </c>
      <c r="E56" s="12">
        <v>1019890</v>
      </c>
      <c r="F56" s="12">
        <v>180057</v>
      </c>
      <c r="G56" s="62">
        <v>0.1765</v>
      </c>
    </row>
    <row r="57" spans="1:7" ht="12.75">
      <c r="A57" s="42"/>
      <c r="B57" s="32" t="s">
        <v>189</v>
      </c>
      <c r="C57" s="32"/>
      <c r="D57" s="12">
        <v>889407</v>
      </c>
      <c r="E57" s="12">
        <v>375218</v>
      </c>
      <c r="F57" s="12">
        <v>514189</v>
      </c>
      <c r="G57" s="62">
        <v>1.3704</v>
      </c>
    </row>
    <row r="58" spans="1:7" ht="12.75">
      <c r="A58" s="42"/>
      <c r="B58" s="32" t="s">
        <v>191</v>
      </c>
      <c r="C58" s="32"/>
      <c r="D58" s="12">
        <v>4914506</v>
      </c>
      <c r="E58" s="12">
        <v>4612178</v>
      </c>
      <c r="F58" s="12">
        <v>302328</v>
      </c>
      <c r="G58" s="62">
        <v>0.0655</v>
      </c>
    </row>
    <row r="59" spans="1:7" ht="12.75">
      <c r="A59" s="42"/>
      <c r="B59" s="32" t="s">
        <v>190</v>
      </c>
      <c r="C59" s="32"/>
      <c r="D59" s="12">
        <v>5447</v>
      </c>
      <c r="E59" s="12">
        <v>4044</v>
      </c>
      <c r="F59" s="12">
        <v>1403</v>
      </c>
      <c r="G59" s="62">
        <v>0.3469</v>
      </c>
    </row>
    <row r="60" spans="1:7" ht="12.75">
      <c r="A60" s="42"/>
      <c r="B60" s="32" t="s">
        <v>192</v>
      </c>
      <c r="C60" s="32"/>
      <c r="D60" s="12">
        <v>0</v>
      </c>
      <c r="E60" s="12">
        <v>0</v>
      </c>
      <c r="F60" s="12">
        <v>0</v>
      </c>
      <c r="G60" s="62" t="s">
        <v>300</v>
      </c>
    </row>
    <row r="61" spans="1:7" s="68" customFormat="1" ht="12.75">
      <c r="A61" s="41">
        <v>3</v>
      </c>
      <c r="B61" s="7" t="s">
        <v>193</v>
      </c>
      <c r="C61" s="73"/>
      <c r="D61" s="69">
        <v>9195652</v>
      </c>
      <c r="E61" s="69">
        <v>9034524</v>
      </c>
      <c r="F61" s="69">
        <v>161128</v>
      </c>
      <c r="G61" s="70">
        <v>0.0178</v>
      </c>
    </row>
    <row r="62" spans="1:7" ht="12.75">
      <c r="A62" s="42"/>
      <c r="B62" s="32" t="s">
        <v>194</v>
      </c>
      <c r="C62" s="32"/>
      <c r="D62" s="12">
        <v>8370816</v>
      </c>
      <c r="E62" s="31">
        <v>7960227</v>
      </c>
      <c r="F62" s="12">
        <v>410589</v>
      </c>
      <c r="G62" s="62">
        <v>0.0516</v>
      </c>
    </row>
    <row r="63" spans="1:7" ht="12.75">
      <c r="A63" s="42"/>
      <c r="B63" s="32" t="s">
        <v>195</v>
      </c>
      <c r="C63" s="32"/>
      <c r="D63" s="12">
        <v>710986</v>
      </c>
      <c r="E63" s="12">
        <v>930272</v>
      </c>
      <c r="F63" s="12">
        <v>-219286</v>
      </c>
      <c r="G63" s="62">
        <v>-0.2357</v>
      </c>
    </row>
    <row r="64" spans="1:7" ht="12.75">
      <c r="A64" s="42"/>
      <c r="B64" s="32" t="s">
        <v>196</v>
      </c>
      <c r="C64" s="32"/>
      <c r="D64" s="12">
        <v>113850</v>
      </c>
      <c r="E64" s="12">
        <v>144025</v>
      </c>
      <c r="F64" s="12">
        <v>-30175</v>
      </c>
      <c r="G64" s="62">
        <v>-0.2095</v>
      </c>
    </row>
    <row r="65" spans="1:7" s="68" customFormat="1" ht="12.75">
      <c r="A65" s="41">
        <v>4</v>
      </c>
      <c r="B65" s="37" t="s">
        <v>197</v>
      </c>
      <c r="C65" s="73"/>
      <c r="D65" s="69">
        <v>3764872</v>
      </c>
      <c r="E65" s="69">
        <v>4410252</v>
      </c>
      <c r="F65" s="69">
        <v>-645380</v>
      </c>
      <c r="G65" s="70">
        <v>-0.1463</v>
      </c>
    </row>
    <row r="66" spans="1:7" s="68" customFormat="1" ht="12.75">
      <c r="A66" s="41">
        <v>5</v>
      </c>
      <c r="B66" s="7" t="s">
        <v>92</v>
      </c>
      <c r="C66" s="37"/>
      <c r="D66" s="69">
        <v>554451</v>
      </c>
      <c r="E66" s="69">
        <v>556619</v>
      </c>
      <c r="F66" s="69">
        <v>-2168</v>
      </c>
      <c r="G66" s="70">
        <v>-0.0039</v>
      </c>
    </row>
    <row r="67" spans="1:7" s="68" customFormat="1" ht="12" customHeight="1">
      <c r="A67" s="41">
        <v>6</v>
      </c>
      <c r="B67" s="7" t="s">
        <v>93</v>
      </c>
      <c r="C67" s="73"/>
      <c r="D67" s="69">
        <v>32916965</v>
      </c>
      <c r="E67" s="69">
        <v>31911669</v>
      </c>
      <c r="F67" s="69">
        <v>1005296</v>
      </c>
      <c r="G67" s="70">
        <v>0.0315</v>
      </c>
    </row>
    <row r="68" spans="1:7" ht="12.75">
      <c r="A68" s="41"/>
      <c r="B68" s="5" t="s">
        <v>273</v>
      </c>
      <c r="C68" s="38"/>
      <c r="D68" s="12">
        <v>11431495</v>
      </c>
      <c r="E68" s="12">
        <v>11496595</v>
      </c>
      <c r="F68" s="12">
        <v>-65100</v>
      </c>
      <c r="G68" s="62">
        <v>-0.0057</v>
      </c>
    </row>
    <row r="69" spans="1:7" ht="12.75">
      <c r="A69" s="41"/>
      <c r="B69" s="5" t="s">
        <v>274</v>
      </c>
      <c r="C69" s="38"/>
      <c r="D69" s="12">
        <v>3181720</v>
      </c>
      <c r="E69" s="12">
        <v>3127449</v>
      </c>
      <c r="F69" s="12">
        <v>54271</v>
      </c>
      <c r="G69" s="62">
        <v>0.0174</v>
      </c>
    </row>
    <row r="70" spans="1:7" ht="12.75">
      <c r="A70" s="41"/>
      <c r="B70" s="5" t="s">
        <v>275</v>
      </c>
      <c r="C70" s="38"/>
      <c r="D70" s="12">
        <v>10998233</v>
      </c>
      <c r="E70" s="12">
        <v>10652673</v>
      </c>
      <c r="F70" s="12">
        <v>345560</v>
      </c>
      <c r="G70" s="62">
        <v>0.0324</v>
      </c>
    </row>
    <row r="71" spans="1:7" ht="12.75">
      <c r="A71" s="42"/>
      <c r="B71" s="5" t="s">
        <v>276</v>
      </c>
      <c r="C71" s="38"/>
      <c r="D71" s="12">
        <v>893846</v>
      </c>
      <c r="E71" s="12">
        <v>833690</v>
      </c>
      <c r="F71" s="12">
        <v>60156</v>
      </c>
      <c r="G71" s="62">
        <v>0.0722</v>
      </c>
    </row>
    <row r="72" spans="1:7" ht="12.75">
      <c r="A72" s="42"/>
      <c r="B72" s="5" t="s">
        <v>277</v>
      </c>
      <c r="C72" s="38"/>
      <c r="D72" s="12">
        <v>6411671</v>
      </c>
      <c r="E72" s="12">
        <v>5801262</v>
      </c>
      <c r="F72" s="12">
        <v>610409</v>
      </c>
      <c r="G72" s="62">
        <v>0.1052</v>
      </c>
    </row>
    <row r="73" spans="1:7" s="68" customFormat="1" ht="12.75">
      <c r="A73" s="41">
        <v>7</v>
      </c>
      <c r="B73" s="37" t="s">
        <v>198</v>
      </c>
      <c r="C73" s="37"/>
      <c r="D73" s="69">
        <v>938234</v>
      </c>
      <c r="E73" s="69">
        <v>1111520</v>
      </c>
      <c r="F73" s="69">
        <v>-173286</v>
      </c>
      <c r="G73" s="70">
        <v>-0.1559</v>
      </c>
    </row>
    <row r="74" spans="1:7" s="68" customFormat="1" ht="12.75">
      <c r="A74" s="41">
        <v>8</v>
      </c>
      <c r="B74" s="37" t="s">
        <v>199</v>
      </c>
      <c r="C74" s="7"/>
      <c r="D74" s="69">
        <v>4638284</v>
      </c>
      <c r="E74" s="69">
        <v>4424447</v>
      </c>
      <c r="F74" s="69">
        <v>213837</v>
      </c>
      <c r="G74" s="70">
        <v>0.0483</v>
      </c>
    </row>
    <row r="75" spans="1:7" ht="12.75">
      <c r="A75" s="41"/>
      <c r="B75" s="5" t="s">
        <v>278</v>
      </c>
      <c r="C75" s="38"/>
      <c r="D75" s="12">
        <v>28409</v>
      </c>
      <c r="E75" s="12">
        <v>33642</v>
      </c>
      <c r="F75" s="12">
        <v>-5233</v>
      </c>
      <c r="G75" s="62">
        <v>-0.1555</v>
      </c>
    </row>
    <row r="76" spans="1:7" ht="12.75">
      <c r="A76" s="41"/>
      <c r="B76" s="5" t="s">
        <v>279</v>
      </c>
      <c r="C76" s="38"/>
      <c r="D76" s="12">
        <v>2369347</v>
      </c>
      <c r="E76" s="12">
        <v>2329102</v>
      </c>
      <c r="F76" s="12">
        <v>40245</v>
      </c>
      <c r="G76" s="62">
        <v>0.0173</v>
      </c>
    </row>
    <row r="77" spans="1:7" ht="12.75">
      <c r="A77" s="42"/>
      <c r="B77" s="5" t="s">
        <v>280</v>
      </c>
      <c r="C77" s="38"/>
      <c r="D77" s="12">
        <v>2240528</v>
      </c>
      <c r="E77" s="12">
        <v>2061703</v>
      </c>
      <c r="F77" s="12">
        <v>178825</v>
      </c>
      <c r="G77" s="62">
        <v>0.0867</v>
      </c>
    </row>
    <row r="78" spans="1:7" s="68" customFormat="1" ht="12.75">
      <c r="A78" s="41">
        <v>9</v>
      </c>
      <c r="B78" s="37" t="s">
        <v>200</v>
      </c>
      <c r="C78" s="7"/>
      <c r="D78" s="69">
        <v>10318</v>
      </c>
      <c r="E78" s="69">
        <v>2993</v>
      </c>
      <c r="F78" s="69">
        <v>7325</v>
      </c>
      <c r="G78" s="70">
        <v>2.4474</v>
      </c>
    </row>
    <row r="79" spans="1:7" s="68" customFormat="1" ht="12.75">
      <c r="A79" s="41">
        <v>10</v>
      </c>
      <c r="B79" s="7" t="s">
        <v>94</v>
      </c>
      <c r="C79" s="73"/>
      <c r="D79" s="69">
        <v>392614</v>
      </c>
      <c r="E79" s="69">
        <v>-179468</v>
      </c>
      <c r="F79" s="69">
        <v>572082</v>
      </c>
      <c r="G79" s="70">
        <v>-3.1877</v>
      </c>
    </row>
    <row r="80" spans="1:7" ht="12.75">
      <c r="A80" s="41"/>
      <c r="B80" s="5" t="s">
        <v>281</v>
      </c>
      <c r="C80" s="38"/>
      <c r="D80" s="12">
        <v>398024</v>
      </c>
      <c r="E80" s="12">
        <v>-171282</v>
      </c>
      <c r="F80" s="12">
        <v>569306</v>
      </c>
      <c r="G80" s="62">
        <v>-3.3238</v>
      </c>
    </row>
    <row r="81" spans="1:7" ht="12.75">
      <c r="A81" s="41"/>
      <c r="B81" s="5" t="s">
        <v>282</v>
      </c>
      <c r="C81" s="38"/>
      <c r="D81" s="12">
        <v>-5410</v>
      </c>
      <c r="E81" s="12">
        <v>-8186</v>
      </c>
      <c r="F81" s="12">
        <v>2776</v>
      </c>
      <c r="G81" s="62">
        <v>-0.3391</v>
      </c>
    </row>
    <row r="82" spans="1:7" s="68" customFormat="1" ht="12.75">
      <c r="A82" s="41">
        <v>11</v>
      </c>
      <c r="B82" s="7" t="s">
        <v>201</v>
      </c>
      <c r="C82" s="73"/>
      <c r="D82" s="69">
        <v>8989358</v>
      </c>
      <c r="E82" s="69">
        <v>9197863</v>
      </c>
      <c r="F82" s="69">
        <v>-208505</v>
      </c>
      <c r="G82" s="70">
        <v>-0.0227</v>
      </c>
    </row>
    <row r="83" spans="1:7" ht="12.75">
      <c r="A83" s="41"/>
      <c r="B83" s="5" t="s">
        <v>202</v>
      </c>
      <c r="C83" s="8"/>
      <c r="D83" s="12">
        <v>0</v>
      </c>
      <c r="E83" s="12">
        <v>21384</v>
      </c>
      <c r="F83" s="12">
        <v>-21384</v>
      </c>
      <c r="G83" s="62">
        <v>-1</v>
      </c>
    </row>
    <row r="84" spans="1:7" ht="12.75">
      <c r="A84" s="41"/>
      <c r="B84" s="5" t="s">
        <v>203</v>
      </c>
      <c r="C84" s="14"/>
      <c r="D84" s="12">
        <v>0</v>
      </c>
      <c r="E84" s="12">
        <v>0</v>
      </c>
      <c r="F84" s="12">
        <v>0</v>
      </c>
      <c r="G84" s="62" t="s">
        <v>300</v>
      </c>
    </row>
    <row r="85" spans="1:7" ht="12.75">
      <c r="A85" s="41"/>
      <c r="B85" s="5" t="s">
        <v>205</v>
      </c>
      <c r="C85" s="14"/>
      <c r="D85" s="12">
        <v>8538746</v>
      </c>
      <c r="E85" s="12">
        <v>8739423</v>
      </c>
      <c r="F85" s="12">
        <v>-200677</v>
      </c>
      <c r="G85" s="62">
        <v>-0.023</v>
      </c>
    </row>
    <row r="86" spans="1:7" ht="12.75">
      <c r="A86" s="41"/>
      <c r="B86" s="5" t="s">
        <v>204</v>
      </c>
      <c r="C86" s="14"/>
      <c r="D86" s="12">
        <v>450612</v>
      </c>
      <c r="E86" s="12">
        <v>437056</v>
      </c>
      <c r="F86" s="12">
        <v>13556</v>
      </c>
      <c r="G86" s="62">
        <v>0.031</v>
      </c>
    </row>
    <row r="87" spans="1:7" s="68" customFormat="1" ht="12.75">
      <c r="A87" s="315" t="s">
        <v>206</v>
      </c>
      <c r="B87" s="316"/>
      <c r="C87" s="316"/>
      <c r="D87" s="71">
        <v>113889208</v>
      </c>
      <c r="E87" s="71">
        <v>108406028</v>
      </c>
      <c r="F87" s="71">
        <v>5483180</v>
      </c>
      <c r="G87" s="72">
        <v>0.0506</v>
      </c>
    </row>
    <row r="88" spans="1:7" s="68" customFormat="1" ht="13.5" thickBot="1">
      <c r="A88" s="41"/>
      <c r="B88" s="28"/>
      <c r="C88" s="7"/>
      <c r="D88" s="69"/>
      <c r="E88" s="69"/>
      <c r="F88" s="69"/>
      <c r="G88" s="70"/>
    </row>
    <row r="89" spans="1:7" s="68" customFormat="1" ht="13.5" thickBot="1">
      <c r="A89" s="313" t="s">
        <v>207</v>
      </c>
      <c r="B89" s="314"/>
      <c r="C89" s="314"/>
      <c r="D89" s="74">
        <v>3570687</v>
      </c>
      <c r="E89" s="74">
        <v>6240966</v>
      </c>
      <c r="F89" s="74">
        <v>-2670279</v>
      </c>
      <c r="G89" s="75">
        <v>-0.4279</v>
      </c>
    </row>
    <row r="90" spans="1:7" ht="12.75">
      <c r="A90" s="42"/>
      <c r="B90" s="3"/>
      <c r="C90" s="8"/>
      <c r="D90" s="12"/>
      <c r="E90" s="12"/>
      <c r="F90" s="12"/>
      <c r="G90" s="62"/>
    </row>
    <row r="91" spans="1:7" s="68" customFormat="1" ht="12.75">
      <c r="A91" s="41" t="s">
        <v>95</v>
      </c>
      <c r="B91" s="7" t="s">
        <v>96</v>
      </c>
      <c r="C91" s="73"/>
      <c r="D91" s="69"/>
      <c r="E91" s="69"/>
      <c r="F91" s="69"/>
      <c r="G91" s="70"/>
    </row>
    <row r="92" spans="1:7" s="68" customFormat="1" ht="12.75">
      <c r="A92" s="76"/>
      <c r="B92" s="28" t="s">
        <v>215</v>
      </c>
      <c r="C92" s="26" t="s">
        <v>208</v>
      </c>
      <c r="D92" s="69">
        <v>404</v>
      </c>
      <c r="E92" s="69">
        <v>79</v>
      </c>
      <c r="F92" s="69">
        <v>325</v>
      </c>
      <c r="G92" s="70">
        <v>4.1139</v>
      </c>
    </row>
    <row r="93" spans="1:7" s="68" customFormat="1" ht="12.75">
      <c r="A93" s="76"/>
      <c r="B93" s="28" t="s">
        <v>216</v>
      </c>
      <c r="C93" s="26" t="s">
        <v>209</v>
      </c>
      <c r="D93" s="69">
        <v>283918</v>
      </c>
      <c r="E93" s="69">
        <v>338490</v>
      </c>
      <c r="F93" s="69">
        <v>-54572</v>
      </c>
      <c r="G93" s="70">
        <v>-0.1612</v>
      </c>
    </row>
    <row r="94" spans="1:7" s="68" customFormat="1" ht="12.75">
      <c r="A94" s="315" t="s">
        <v>210</v>
      </c>
      <c r="B94" s="316"/>
      <c r="C94" s="316" t="s">
        <v>97</v>
      </c>
      <c r="D94" s="71">
        <v>-283514</v>
      </c>
      <c r="E94" s="71">
        <v>-338411</v>
      </c>
      <c r="F94" s="71">
        <v>54897</v>
      </c>
      <c r="G94" s="72">
        <v>-0.1622</v>
      </c>
    </row>
    <row r="95" spans="1:7" s="68" customFormat="1" ht="12.75">
      <c r="A95" s="76"/>
      <c r="B95" s="77"/>
      <c r="C95" s="7"/>
      <c r="D95" s="69"/>
      <c r="E95" s="69"/>
      <c r="F95" s="69"/>
      <c r="G95" s="70"/>
    </row>
    <row r="96" spans="1:7" s="68" customFormat="1" ht="12.75">
      <c r="A96" s="41" t="s">
        <v>98</v>
      </c>
      <c r="B96" s="7" t="s">
        <v>99</v>
      </c>
      <c r="C96" s="7"/>
      <c r="D96" s="69"/>
      <c r="E96" s="69"/>
      <c r="F96" s="69"/>
      <c r="G96" s="70"/>
    </row>
    <row r="97" spans="1:7" s="68" customFormat="1" ht="12.75">
      <c r="A97" s="76"/>
      <c r="B97" s="28" t="s">
        <v>215</v>
      </c>
      <c r="C97" s="7" t="s">
        <v>138</v>
      </c>
      <c r="D97" s="69">
        <v>0</v>
      </c>
      <c r="E97" s="69">
        <v>0</v>
      </c>
      <c r="F97" s="69">
        <v>0</v>
      </c>
      <c r="G97" s="70" t="s">
        <v>300</v>
      </c>
    </row>
    <row r="98" spans="1:7" s="68" customFormat="1" ht="12.75">
      <c r="A98" s="76"/>
      <c r="B98" s="28" t="s">
        <v>216</v>
      </c>
      <c r="C98" s="7" t="s">
        <v>139</v>
      </c>
      <c r="D98" s="69">
        <v>0</v>
      </c>
      <c r="E98" s="69">
        <v>0</v>
      </c>
      <c r="F98" s="69">
        <v>0</v>
      </c>
      <c r="G98" s="70" t="s">
        <v>300</v>
      </c>
    </row>
    <row r="99" spans="1:7" s="68" customFormat="1" ht="12.75">
      <c r="A99" s="315" t="s">
        <v>211</v>
      </c>
      <c r="B99" s="316"/>
      <c r="C99" s="316" t="s">
        <v>97</v>
      </c>
      <c r="D99" s="71">
        <v>0</v>
      </c>
      <c r="E99" s="71">
        <v>0</v>
      </c>
      <c r="F99" s="71">
        <v>0</v>
      </c>
      <c r="G99" s="72" t="s">
        <v>300</v>
      </c>
    </row>
    <row r="100" spans="1:7" s="68" customFormat="1" ht="12.75">
      <c r="A100" s="76"/>
      <c r="B100" s="77"/>
      <c r="C100" s="7"/>
      <c r="D100" s="69"/>
      <c r="E100" s="69"/>
      <c r="F100" s="69"/>
      <c r="G100" s="70"/>
    </row>
    <row r="101" spans="1:7" s="68" customFormat="1" ht="12.75">
      <c r="A101" s="43" t="s">
        <v>100</v>
      </c>
      <c r="B101" s="7" t="s">
        <v>101</v>
      </c>
      <c r="C101" s="73"/>
      <c r="D101" s="69"/>
      <c r="E101" s="69"/>
      <c r="F101" s="69"/>
      <c r="G101" s="70"/>
    </row>
    <row r="102" spans="1:7" s="68" customFormat="1" ht="12.75">
      <c r="A102" s="43"/>
      <c r="B102" s="30">
        <v>1</v>
      </c>
      <c r="C102" s="26" t="s">
        <v>141</v>
      </c>
      <c r="D102" s="69">
        <v>1022327</v>
      </c>
      <c r="E102" s="69">
        <v>950171</v>
      </c>
      <c r="F102" s="69">
        <v>72156</v>
      </c>
      <c r="G102" s="70">
        <v>0.0759</v>
      </c>
    </row>
    <row r="103" spans="1:7" ht="12.75">
      <c r="A103" s="43"/>
      <c r="B103" s="30"/>
      <c r="C103" s="5" t="s">
        <v>283</v>
      </c>
      <c r="D103" s="12">
        <v>0</v>
      </c>
      <c r="E103" s="12">
        <v>0</v>
      </c>
      <c r="F103" s="12">
        <v>0</v>
      </c>
      <c r="G103" s="62" t="s">
        <v>300</v>
      </c>
    </row>
    <row r="104" spans="1:7" ht="12.75">
      <c r="A104" s="43"/>
      <c r="B104" s="30"/>
      <c r="C104" s="32" t="s">
        <v>284</v>
      </c>
      <c r="D104" s="12">
        <v>1022327</v>
      </c>
      <c r="E104" s="12">
        <v>950171</v>
      </c>
      <c r="F104" s="12">
        <v>72156</v>
      </c>
      <c r="G104" s="62">
        <v>0.0759</v>
      </c>
    </row>
    <row r="105" spans="1:7" ht="12.75">
      <c r="A105" s="43"/>
      <c r="B105" s="30">
        <v>2</v>
      </c>
      <c r="C105" s="37" t="s">
        <v>140</v>
      </c>
      <c r="D105" s="69">
        <v>237365</v>
      </c>
      <c r="E105" s="69">
        <v>4117489</v>
      </c>
      <c r="F105" s="12">
        <v>-3880124</v>
      </c>
      <c r="G105" s="62">
        <v>-0.9424</v>
      </c>
    </row>
    <row r="106" spans="1:7" ht="12.75">
      <c r="A106" s="43"/>
      <c r="B106" s="30"/>
      <c r="C106" s="32" t="s">
        <v>285</v>
      </c>
      <c r="D106" s="13">
        <v>38944</v>
      </c>
      <c r="E106" s="13">
        <v>43376</v>
      </c>
      <c r="F106" s="13">
        <v>-4432</v>
      </c>
      <c r="G106" s="63">
        <v>-0.1022</v>
      </c>
    </row>
    <row r="107" spans="1:7" ht="12.75">
      <c r="A107" s="43"/>
      <c r="B107" s="30"/>
      <c r="C107" s="5" t="s">
        <v>286</v>
      </c>
      <c r="D107" s="13">
        <v>198421</v>
      </c>
      <c r="E107" s="13">
        <v>4074113</v>
      </c>
      <c r="F107" s="13">
        <v>-3875692</v>
      </c>
      <c r="G107" s="63">
        <v>-0.9513</v>
      </c>
    </row>
    <row r="108" spans="1:7" s="68" customFormat="1" ht="12.75">
      <c r="A108" s="315" t="s">
        <v>212</v>
      </c>
      <c r="B108" s="316"/>
      <c r="C108" s="316" t="s">
        <v>102</v>
      </c>
      <c r="D108" s="71">
        <v>784962</v>
      </c>
      <c r="E108" s="71">
        <v>-3167318</v>
      </c>
      <c r="F108" s="71">
        <v>3952280</v>
      </c>
      <c r="G108" s="72">
        <v>-1.2478</v>
      </c>
    </row>
    <row r="109" spans="1:7" s="68" customFormat="1" ht="13.5" thickBot="1">
      <c r="A109" s="78"/>
      <c r="B109" s="25"/>
      <c r="C109" s="26"/>
      <c r="D109" s="79"/>
      <c r="E109" s="79"/>
      <c r="F109" s="79"/>
      <c r="G109" s="80"/>
    </row>
    <row r="110" spans="1:7" s="68" customFormat="1" ht="13.5" thickBot="1">
      <c r="A110" s="313" t="s">
        <v>103</v>
      </c>
      <c r="B110" s="314"/>
      <c r="C110" s="314"/>
      <c r="D110" s="74">
        <v>4072135</v>
      </c>
      <c r="E110" s="74">
        <v>2735237</v>
      </c>
      <c r="F110" s="74">
        <v>1336898</v>
      </c>
      <c r="G110" s="75">
        <v>0.4888</v>
      </c>
    </row>
    <row r="111" spans="1:7" ht="12.75">
      <c r="A111" s="44"/>
      <c r="B111" s="23"/>
      <c r="C111" s="10"/>
      <c r="D111" s="13"/>
      <c r="E111" s="13"/>
      <c r="F111" s="13"/>
      <c r="G111" s="63"/>
    </row>
    <row r="112" spans="1:7" s="68" customFormat="1" ht="12.75">
      <c r="A112" s="43" t="s">
        <v>213</v>
      </c>
      <c r="B112" s="7" t="s">
        <v>214</v>
      </c>
      <c r="C112" s="73"/>
      <c r="D112" s="69"/>
      <c r="E112" s="69"/>
      <c r="F112" s="69"/>
      <c r="G112" s="70"/>
    </row>
    <row r="113" spans="1:7" s="68" customFormat="1" ht="12.75">
      <c r="A113" s="43"/>
      <c r="B113" s="30" t="s">
        <v>215</v>
      </c>
      <c r="C113" s="26" t="s">
        <v>106</v>
      </c>
      <c r="D113" s="69">
        <v>2621205</v>
      </c>
      <c r="E113" s="69">
        <v>2606185</v>
      </c>
      <c r="F113" s="69">
        <v>15020</v>
      </c>
      <c r="G113" s="70">
        <v>0.0058</v>
      </c>
    </row>
    <row r="114" spans="1:7" ht="12.75">
      <c r="A114" s="42"/>
      <c r="B114" s="32"/>
      <c r="C114" s="32" t="s">
        <v>287</v>
      </c>
      <c r="D114" s="12">
        <v>2158456</v>
      </c>
      <c r="E114" s="12">
        <v>2114131</v>
      </c>
      <c r="F114" s="12">
        <v>44325</v>
      </c>
      <c r="G114" s="62">
        <v>0.021</v>
      </c>
    </row>
    <row r="115" spans="1:7" ht="12.75">
      <c r="A115" s="42"/>
      <c r="B115" s="32"/>
      <c r="C115" s="5" t="s">
        <v>288</v>
      </c>
      <c r="D115" s="12">
        <v>356323</v>
      </c>
      <c r="E115" s="12">
        <v>409201</v>
      </c>
      <c r="F115" s="12">
        <v>-52878</v>
      </c>
      <c r="G115" s="62">
        <v>-0.1292</v>
      </c>
    </row>
    <row r="116" spans="1:7" ht="12.75">
      <c r="A116" s="42"/>
      <c r="B116" s="32"/>
      <c r="C116" s="5" t="s">
        <v>289</v>
      </c>
      <c r="D116" s="12">
        <v>106426</v>
      </c>
      <c r="E116" s="12">
        <v>82853</v>
      </c>
      <c r="F116" s="12">
        <v>23573</v>
      </c>
      <c r="G116" s="62">
        <v>0.2845</v>
      </c>
    </row>
    <row r="117" spans="1:7" ht="12.75">
      <c r="A117" s="42"/>
      <c r="B117" s="32"/>
      <c r="C117" s="5" t="s">
        <v>290</v>
      </c>
      <c r="D117" s="12">
        <v>0</v>
      </c>
      <c r="E117" s="12">
        <v>0</v>
      </c>
      <c r="F117" s="12">
        <v>0</v>
      </c>
      <c r="G117" s="62" t="s">
        <v>300</v>
      </c>
    </row>
    <row r="118" spans="1:7" s="68" customFormat="1" ht="12.75">
      <c r="A118" s="43"/>
      <c r="B118" s="30" t="s">
        <v>216</v>
      </c>
      <c r="C118" s="37" t="s">
        <v>142</v>
      </c>
      <c r="D118" s="69">
        <v>60247</v>
      </c>
      <c r="E118" s="69">
        <v>60758</v>
      </c>
      <c r="F118" s="69">
        <v>-511</v>
      </c>
      <c r="G118" s="70">
        <v>-0.0084</v>
      </c>
    </row>
    <row r="119" spans="1:7" s="68" customFormat="1" ht="12.75">
      <c r="A119" s="43"/>
      <c r="B119" s="30" t="s">
        <v>217</v>
      </c>
      <c r="C119" s="39" t="s">
        <v>218</v>
      </c>
      <c r="D119" s="79">
        <v>0</v>
      </c>
      <c r="E119" s="79">
        <v>0</v>
      </c>
      <c r="F119" s="79">
        <v>0</v>
      </c>
      <c r="G119" s="80" t="s">
        <v>300</v>
      </c>
    </row>
    <row r="120" spans="1:7" s="68" customFormat="1" ht="12.75">
      <c r="A120" s="315" t="s">
        <v>0</v>
      </c>
      <c r="B120" s="316"/>
      <c r="C120" s="316" t="s">
        <v>102</v>
      </c>
      <c r="D120" s="71">
        <v>2681452</v>
      </c>
      <c r="E120" s="71">
        <v>2666943</v>
      </c>
      <c r="F120" s="71">
        <v>14509</v>
      </c>
      <c r="G120" s="72">
        <v>0.0054</v>
      </c>
    </row>
    <row r="121" spans="1:7" ht="12.75">
      <c r="A121" s="42"/>
      <c r="B121" s="3"/>
      <c r="C121" s="8"/>
      <c r="D121" s="16"/>
      <c r="E121" s="16"/>
      <c r="F121" s="16"/>
      <c r="G121" s="64"/>
    </row>
    <row r="122" spans="1:7" ht="13.5" thickBot="1">
      <c r="A122" s="45" t="s">
        <v>104</v>
      </c>
      <c r="B122" s="46"/>
      <c r="C122" s="47"/>
      <c r="D122" s="48">
        <v>1390683</v>
      </c>
      <c r="E122" s="48">
        <v>68294</v>
      </c>
      <c r="F122" s="48">
        <v>1322389</v>
      </c>
      <c r="G122" s="65">
        <v>19.3632</v>
      </c>
    </row>
    <row r="123" ht="12.75">
      <c r="C123" s="1"/>
    </row>
    <row r="124" ht="12.75">
      <c r="E124" s="256">
        <v>5616527</v>
      </c>
    </row>
    <row r="125" ht="12.75">
      <c r="E125" s="256"/>
    </row>
    <row r="126" ht="12.75">
      <c r="E126" s="256">
        <f>E122-E124</f>
        <v>-5548233</v>
      </c>
    </row>
  </sheetData>
  <sheetProtection/>
  <mergeCells count="14">
    <mergeCell ref="A110:C110"/>
    <mergeCell ref="A120:C120"/>
    <mergeCell ref="A37:C37"/>
    <mergeCell ref="A87:C87"/>
    <mergeCell ref="A89:C89"/>
    <mergeCell ref="A94:C94"/>
    <mergeCell ref="A99:C99"/>
    <mergeCell ref="A108:C108"/>
    <mergeCell ref="A4:E4"/>
    <mergeCell ref="F4:G4"/>
    <mergeCell ref="F6:G6"/>
    <mergeCell ref="A6:C7"/>
    <mergeCell ref="D6:D7"/>
    <mergeCell ref="E6:E7"/>
  </mergeCells>
  <printOptions horizontalCentered="1"/>
  <pageMargins left="0.5118110236220472" right="0.2755905511811024" top="0.984251968503937" bottom="0.5511811023622047" header="0.5118110236220472" footer="0.5118110236220472"/>
  <pageSetup fitToHeight="3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81"/>
  <sheetViews>
    <sheetView zoomScale="130" zoomScaleNormal="130" zoomScalePageLayoutView="0" workbookViewId="0" topLeftCell="A28">
      <selection activeCell="K67" sqref="K67"/>
    </sheetView>
  </sheetViews>
  <sheetFormatPr defaultColWidth="9.140625" defaultRowHeight="12.75"/>
  <cols>
    <col min="1" max="2" width="3.421875" style="24" customWidth="1"/>
    <col min="3" max="4" width="2.7109375" style="24" customWidth="1"/>
    <col min="5" max="5" width="3.421875" style="24" customWidth="1"/>
    <col min="6" max="6" width="45.8515625" style="1" bestFit="1" customWidth="1"/>
    <col min="7" max="8" width="9.7109375" style="50" customWidth="1"/>
    <col min="9" max="9" width="9.7109375" style="208" customWidth="1"/>
    <col min="10" max="11" width="9.7109375" style="209" customWidth="1"/>
    <col min="12" max="12" width="7.7109375" style="81" customWidth="1"/>
    <col min="13" max="16" width="9.140625" style="1" customWidth="1"/>
    <col min="17" max="17" width="12.7109375" style="1" bestFit="1" customWidth="1"/>
    <col min="18" max="18" width="9.140625" style="1" customWidth="1"/>
    <col min="19" max="19" width="10.8515625" style="1" bestFit="1" customWidth="1"/>
    <col min="20" max="16384" width="9.140625" style="1" customWidth="1"/>
  </cols>
  <sheetData>
    <row r="1" spans="1:12" ht="36" customHeight="1" thickBot="1">
      <c r="A1" s="273" t="s">
        <v>1</v>
      </c>
      <c r="B1" s="274"/>
      <c r="C1" s="274"/>
      <c r="D1" s="274"/>
      <c r="E1" s="274"/>
      <c r="F1" s="274"/>
      <c r="G1" s="274"/>
      <c r="H1" s="274"/>
      <c r="I1" s="274"/>
      <c r="J1" s="274"/>
      <c r="K1" s="277" t="s">
        <v>2</v>
      </c>
      <c r="L1" s="278"/>
    </row>
    <row r="2" spans="1:12" ht="13.5" thickBot="1">
      <c r="A2" s="22"/>
      <c r="B2" s="22"/>
      <c r="C2" s="22"/>
      <c r="D2" s="22"/>
      <c r="E2" s="22"/>
      <c r="F2" s="19"/>
      <c r="G2" s="52"/>
      <c r="H2" s="52"/>
      <c r="I2" s="178"/>
      <c r="J2" s="179"/>
      <c r="K2" s="179"/>
      <c r="L2" s="82"/>
    </row>
    <row r="3" spans="1:12" ht="33.75" customHeight="1">
      <c r="A3" s="325" t="s">
        <v>291</v>
      </c>
      <c r="B3" s="326"/>
      <c r="C3" s="326"/>
      <c r="D3" s="326"/>
      <c r="E3" s="326"/>
      <c r="F3" s="326"/>
      <c r="G3" s="326"/>
      <c r="H3" s="326"/>
      <c r="I3" s="284" t="s">
        <v>292</v>
      </c>
      <c r="J3" s="284" t="s">
        <v>293</v>
      </c>
      <c r="K3" s="286" t="s">
        <v>294</v>
      </c>
      <c r="L3" s="287"/>
    </row>
    <row r="4" spans="1:12" s="21" customFormat="1" ht="12.75">
      <c r="A4" s="327"/>
      <c r="B4" s="328"/>
      <c r="C4" s="328"/>
      <c r="D4" s="328"/>
      <c r="E4" s="328"/>
      <c r="F4" s="328"/>
      <c r="G4" s="329"/>
      <c r="H4" s="328"/>
      <c r="I4" s="285"/>
      <c r="J4" s="285"/>
      <c r="K4" s="180" t="s">
        <v>147</v>
      </c>
      <c r="L4" s="59" t="s">
        <v>148</v>
      </c>
    </row>
    <row r="5" spans="1:12" ht="12.75">
      <c r="A5" s="57"/>
      <c r="B5" s="49"/>
      <c r="C5" s="49"/>
      <c r="D5" s="49"/>
      <c r="E5" s="49"/>
      <c r="F5" s="20"/>
      <c r="G5" s="83"/>
      <c r="H5" s="84"/>
      <c r="I5" s="205"/>
      <c r="J5" s="206"/>
      <c r="K5" s="206"/>
      <c r="L5" s="85"/>
    </row>
    <row r="6" spans="1:12" s="97" customFormat="1" ht="11.25">
      <c r="A6" s="41" t="s">
        <v>86</v>
      </c>
      <c r="B6" s="7" t="s">
        <v>107</v>
      </c>
      <c r="C6" s="28"/>
      <c r="D6" s="28"/>
      <c r="E6" s="28"/>
      <c r="F6" s="94"/>
      <c r="G6" s="95"/>
      <c r="H6" s="95"/>
      <c r="I6" s="118"/>
      <c r="J6" s="207"/>
      <c r="K6" s="207"/>
      <c r="L6" s="96"/>
    </row>
    <row r="7" spans="1:12" s="97" customFormat="1" ht="11.25">
      <c r="A7" s="113"/>
      <c r="B7" s="114" t="s">
        <v>3</v>
      </c>
      <c r="C7" s="115" t="s">
        <v>123</v>
      </c>
      <c r="D7" s="114"/>
      <c r="E7" s="114"/>
      <c r="F7" s="116"/>
      <c r="G7" s="117"/>
      <c r="H7" s="117"/>
      <c r="I7" s="118" t="e">
        <f>SUM(I8:I12)</f>
        <v>#REF!</v>
      </c>
      <c r="J7" s="118" t="e">
        <f>SUM(J8:J12)</f>
        <v>#REF!</v>
      </c>
      <c r="K7" s="119" t="e">
        <f aca="true" t="shared" si="0" ref="K7:K26">I7-J7</f>
        <v>#REF!</v>
      </c>
      <c r="L7" s="96" t="e">
        <f aca="true" t="shared" si="1" ref="L7:L26">IF(J7=0,"-    ",K7/J7)</f>
        <v>#REF!</v>
      </c>
    </row>
    <row r="8" spans="1:12" s="50" customFormat="1" ht="11.25">
      <c r="A8" s="120"/>
      <c r="B8" s="114"/>
      <c r="C8" s="121" t="s">
        <v>215</v>
      </c>
      <c r="D8" s="122" t="s">
        <v>124</v>
      </c>
      <c r="E8" s="114"/>
      <c r="F8" s="123"/>
      <c r="G8" s="89"/>
      <c r="H8" s="89"/>
      <c r="I8" s="124" t="e">
        <f>#REF!-#REF!-#REF!</f>
        <v>#REF!</v>
      </c>
      <c r="J8" s="124" t="e">
        <f>#REF!-#REF!-#REF!</f>
        <v>#REF!</v>
      </c>
      <c r="K8" s="125" t="e">
        <f t="shared" si="0"/>
        <v>#REF!</v>
      </c>
      <c r="L8" s="210" t="e">
        <f t="shared" si="1"/>
        <v>#REF!</v>
      </c>
    </row>
    <row r="9" spans="1:12" s="50" customFormat="1" ht="11.25">
      <c r="A9" s="126"/>
      <c r="B9" s="114"/>
      <c r="C9" s="121" t="s">
        <v>216</v>
      </c>
      <c r="D9" s="122" t="s">
        <v>6</v>
      </c>
      <c r="E9" s="114"/>
      <c r="F9" s="87"/>
      <c r="G9" s="89"/>
      <c r="H9" s="89"/>
      <c r="I9" s="124" t="e">
        <f>#REF!-#REF!-#REF!</f>
        <v>#REF!</v>
      </c>
      <c r="J9" s="124" t="e">
        <f>#REF!-#REF!-#REF!</f>
        <v>#REF!</v>
      </c>
      <c r="K9" s="125" t="e">
        <f t="shared" si="0"/>
        <v>#REF!</v>
      </c>
      <c r="L9" s="62" t="e">
        <f t="shared" si="1"/>
        <v>#REF!</v>
      </c>
    </row>
    <row r="10" spans="1:20" s="50" customFormat="1" ht="11.25">
      <c r="A10" s="126"/>
      <c r="B10" s="114"/>
      <c r="C10" s="121" t="s">
        <v>217</v>
      </c>
      <c r="D10" s="122" t="s">
        <v>7</v>
      </c>
      <c r="E10" s="114"/>
      <c r="F10" s="87"/>
      <c r="G10" s="89"/>
      <c r="H10" s="89"/>
      <c r="I10" s="124" t="e">
        <f>#REF!+#REF!-#REF!-#REF!-#REF!</f>
        <v>#REF!</v>
      </c>
      <c r="J10" s="124" t="e">
        <f>#REF!+#REF!-#REF!-#REF!-#REF!</f>
        <v>#REF!</v>
      </c>
      <c r="K10" s="125" t="e">
        <f t="shared" si="0"/>
        <v>#REF!</v>
      </c>
      <c r="L10" s="62" t="e">
        <f t="shared" si="1"/>
        <v>#REF!</v>
      </c>
      <c r="Q10" s="51"/>
      <c r="R10" s="51"/>
      <c r="S10" s="51"/>
      <c r="T10" s="51"/>
    </row>
    <row r="11" spans="1:20" s="50" customFormat="1" ht="11.25">
      <c r="A11" s="126"/>
      <c r="B11" s="114"/>
      <c r="C11" s="121" t="s">
        <v>4</v>
      </c>
      <c r="D11" s="122" t="s">
        <v>8</v>
      </c>
      <c r="E11" s="114"/>
      <c r="F11" s="87"/>
      <c r="G11" s="89"/>
      <c r="H11" s="89"/>
      <c r="I11" s="125" t="e">
        <f>#REF!</f>
        <v>#REF!</v>
      </c>
      <c r="J11" s="125" t="e">
        <f>#REF!</f>
        <v>#REF!</v>
      </c>
      <c r="K11" s="125" t="e">
        <f t="shared" si="0"/>
        <v>#REF!</v>
      </c>
      <c r="L11" s="62" t="e">
        <f t="shared" si="1"/>
        <v>#REF!</v>
      </c>
      <c r="Q11" s="51"/>
      <c r="R11" s="51"/>
      <c r="S11" s="51"/>
      <c r="T11" s="51"/>
    </row>
    <row r="12" spans="1:20" s="50" customFormat="1" ht="11.25">
      <c r="A12" s="126"/>
      <c r="B12" s="114"/>
      <c r="C12" s="121" t="s">
        <v>5</v>
      </c>
      <c r="D12" s="122" t="s">
        <v>9</v>
      </c>
      <c r="E12" s="114"/>
      <c r="F12" s="87"/>
      <c r="G12" s="89"/>
      <c r="H12" s="89"/>
      <c r="I12" s="125" t="e">
        <f>#REF!+#REF!+#REF!+#REF!-#REF!-#REF!-#REF!-#REF!-#REF!</f>
        <v>#REF!</v>
      </c>
      <c r="J12" s="125" t="e">
        <f>#REF!+#REF!+#REF!+#REF!-#REF!-#REF!-#REF!-#REF!-#REF!</f>
        <v>#REF!</v>
      </c>
      <c r="K12" s="125" t="e">
        <f t="shared" si="0"/>
        <v>#REF!</v>
      </c>
      <c r="L12" s="62" t="e">
        <f t="shared" si="1"/>
        <v>#REF!</v>
      </c>
      <c r="Q12" s="51"/>
      <c r="R12" s="51"/>
      <c r="S12" s="51"/>
      <c r="T12" s="51"/>
    </row>
    <row r="13" spans="1:20" s="97" customFormat="1" ht="11.25">
      <c r="A13" s="113"/>
      <c r="B13" s="114" t="s">
        <v>10</v>
      </c>
      <c r="C13" s="127" t="s">
        <v>125</v>
      </c>
      <c r="D13" s="114"/>
      <c r="E13" s="114"/>
      <c r="F13" s="116"/>
      <c r="G13" s="117"/>
      <c r="H13" s="117"/>
      <c r="I13" s="119" t="e">
        <f>I14+I17+SUM(I20:I26)</f>
        <v>#REF!</v>
      </c>
      <c r="J13" s="119" t="e">
        <f>J14+J17+SUM(J20:J26)</f>
        <v>#REF!</v>
      </c>
      <c r="K13" s="119" t="e">
        <f t="shared" si="0"/>
        <v>#REF!</v>
      </c>
      <c r="L13" s="70" t="e">
        <f t="shared" si="1"/>
        <v>#REF!</v>
      </c>
      <c r="Q13" s="98"/>
      <c r="R13" s="98"/>
      <c r="S13" s="98"/>
      <c r="T13" s="98"/>
    </row>
    <row r="14" spans="1:20" s="50" customFormat="1" ht="11.25">
      <c r="A14" s="120"/>
      <c r="B14" s="114"/>
      <c r="C14" s="121" t="s">
        <v>215</v>
      </c>
      <c r="D14" s="122" t="s">
        <v>108</v>
      </c>
      <c r="E14" s="121"/>
      <c r="F14" s="128"/>
      <c r="G14" s="89"/>
      <c r="H14" s="89"/>
      <c r="I14" s="125" t="e">
        <f>SUM(I15:I16)</f>
        <v>#REF!</v>
      </c>
      <c r="J14" s="125" t="e">
        <f>SUM(J15:J16)</f>
        <v>#REF!</v>
      </c>
      <c r="K14" s="125" t="e">
        <f t="shared" si="0"/>
        <v>#REF!</v>
      </c>
      <c r="L14" s="62" t="e">
        <f t="shared" si="1"/>
        <v>#REF!</v>
      </c>
      <c r="Q14" s="51"/>
      <c r="R14" s="51"/>
      <c r="S14" s="51"/>
      <c r="T14" s="51"/>
    </row>
    <row r="15" spans="1:20" s="227" customFormat="1" ht="11.25">
      <c r="A15" s="222"/>
      <c r="B15" s="223"/>
      <c r="C15" s="131"/>
      <c r="D15" s="131" t="s">
        <v>170</v>
      </c>
      <c r="E15" s="132" t="s">
        <v>109</v>
      </c>
      <c r="F15" s="224"/>
      <c r="G15" s="225"/>
      <c r="H15" s="225"/>
      <c r="I15" s="124" t="e">
        <f>#REF!-#REF!</f>
        <v>#REF!</v>
      </c>
      <c r="J15" s="124" t="e">
        <f>#REF!-#REF!</f>
        <v>#REF!</v>
      </c>
      <c r="K15" s="124" t="e">
        <f t="shared" si="0"/>
        <v>#REF!</v>
      </c>
      <c r="L15" s="226" t="e">
        <f t="shared" si="1"/>
        <v>#REF!</v>
      </c>
      <c r="Q15" s="228"/>
      <c r="R15" s="228"/>
      <c r="S15" s="228"/>
      <c r="T15" s="228"/>
    </row>
    <row r="16" spans="1:20" s="227" customFormat="1" ht="11.25">
      <c r="A16" s="222"/>
      <c r="B16" s="223"/>
      <c r="C16" s="131"/>
      <c r="D16" s="131" t="s">
        <v>171</v>
      </c>
      <c r="E16" s="132" t="s">
        <v>110</v>
      </c>
      <c r="F16" s="128"/>
      <c r="G16" s="225"/>
      <c r="H16" s="225"/>
      <c r="I16" s="124" t="e">
        <f>#REF!-#REF!</f>
        <v>#REF!</v>
      </c>
      <c r="J16" s="124" t="e">
        <f>#REF!-#REF!</f>
        <v>#REF!</v>
      </c>
      <c r="K16" s="124" t="e">
        <f t="shared" si="0"/>
        <v>#REF!</v>
      </c>
      <c r="L16" s="226" t="e">
        <f t="shared" si="1"/>
        <v>#REF!</v>
      </c>
      <c r="Q16" s="228"/>
      <c r="R16" s="228"/>
      <c r="S16" s="228"/>
      <c r="T16" s="228"/>
    </row>
    <row r="17" spans="1:20" s="50" customFormat="1" ht="11.25">
      <c r="A17" s="120"/>
      <c r="B17" s="114"/>
      <c r="C17" s="121" t="s">
        <v>216</v>
      </c>
      <c r="D17" s="130" t="s">
        <v>84</v>
      </c>
      <c r="E17" s="114"/>
      <c r="F17" s="87"/>
      <c r="G17" s="89"/>
      <c r="H17" s="89"/>
      <c r="I17" s="125" t="e">
        <f>SUM(I18:I19)</f>
        <v>#REF!</v>
      </c>
      <c r="J17" s="125" t="e">
        <f>SUM(J18:J19)</f>
        <v>#REF!</v>
      </c>
      <c r="K17" s="125" t="e">
        <f t="shared" si="0"/>
        <v>#REF!</v>
      </c>
      <c r="L17" s="62" t="e">
        <f t="shared" si="1"/>
        <v>#REF!</v>
      </c>
      <c r="Q17" s="51"/>
      <c r="R17" s="51"/>
      <c r="S17" s="51"/>
      <c r="T17" s="51"/>
    </row>
    <row r="18" spans="1:20" s="50" customFormat="1" ht="11.25">
      <c r="A18" s="120"/>
      <c r="B18" s="114"/>
      <c r="C18" s="121"/>
      <c r="D18" s="131" t="s">
        <v>170</v>
      </c>
      <c r="E18" s="132" t="s">
        <v>11</v>
      </c>
      <c r="F18" s="128"/>
      <c r="G18" s="89"/>
      <c r="H18" s="89"/>
      <c r="I18" s="125" t="e">
        <f>#REF!-#REF!-#REF!</f>
        <v>#REF!</v>
      </c>
      <c r="J18" s="125" t="e">
        <f>#REF!-#REF!-#REF!</f>
        <v>#REF!</v>
      </c>
      <c r="K18" s="125" t="e">
        <f t="shared" si="0"/>
        <v>#REF!</v>
      </c>
      <c r="L18" s="62" t="e">
        <f t="shared" si="1"/>
        <v>#REF!</v>
      </c>
      <c r="Q18" s="51"/>
      <c r="R18" s="51"/>
      <c r="S18" s="51"/>
      <c r="T18" s="51"/>
    </row>
    <row r="19" spans="1:20" s="50" customFormat="1" ht="11.25">
      <c r="A19" s="120"/>
      <c r="B19" s="114"/>
      <c r="C19" s="121"/>
      <c r="D19" s="131" t="s">
        <v>171</v>
      </c>
      <c r="E19" s="132" t="s">
        <v>12</v>
      </c>
      <c r="F19" s="122"/>
      <c r="G19" s="89"/>
      <c r="H19" s="89"/>
      <c r="I19" s="125" t="e">
        <f>#REF!-#REF!-#REF!</f>
        <v>#REF!</v>
      </c>
      <c r="J19" s="125" t="e">
        <f>#REF!-#REF!-#REF!</f>
        <v>#REF!</v>
      </c>
      <c r="K19" s="125" t="e">
        <f t="shared" si="0"/>
        <v>#REF!</v>
      </c>
      <c r="L19" s="62" t="e">
        <f t="shared" si="1"/>
        <v>#REF!</v>
      </c>
      <c r="Q19" s="51"/>
      <c r="R19" s="51"/>
      <c r="S19" s="51"/>
      <c r="T19" s="51"/>
    </row>
    <row r="20" spans="1:20" s="50" customFormat="1" ht="11.25">
      <c r="A20" s="120"/>
      <c r="B20" s="114"/>
      <c r="C20" s="121" t="s">
        <v>217</v>
      </c>
      <c r="D20" s="130" t="s">
        <v>85</v>
      </c>
      <c r="E20" s="114"/>
      <c r="F20" s="122"/>
      <c r="G20" s="89"/>
      <c r="H20" s="89"/>
      <c r="I20" s="125" t="e">
        <f>#REF!-#REF!-#REF!</f>
        <v>#REF!</v>
      </c>
      <c r="J20" s="125" t="e">
        <f>#REF!-#REF!-#REF!</f>
        <v>#REF!</v>
      </c>
      <c r="K20" s="125" t="e">
        <f t="shared" si="0"/>
        <v>#REF!</v>
      </c>
      <c r="L20" s="62" t="e">
        <f t="shared" si="1"/>
        <v>#REF!</v>
      </c>
      <c r="Q20" s="51"/>
      <c r="R20" s="51"/>
      <c r="S20" s="51"/>
      <c r="T20" s="51"/>
    </row>
    <row r="21" spans="1:20" s="50" customFormat="1" ht="11.25">
      <c r="A21" s="120"/>
      <c r="B21" s="114"/>
      <c r="C21" s="121" t="s">
        <v>4</v>
      </c>
      <c r="D21" s="133" t="s">
        <v>13</v>
      </c>
      <c r="E21" s="114"/>
      <c r="F21" s="87"/>
      <c r="G21" s="89"/>
      <c r="H21" s="89"/>
      <c r="I21" s="125" t="e">
        <f>#REF!-#REF!-#REF!</f>
        <v>#REF!</v>
      </c>
      <c r="J21" s="125" t="e">
        <f>#REF!-#REF!-#REF!</f>
        <v>#REF!</v>
      </c>
      <c r="K21" s="125" t="e">
        <f t="shared" si="0"/>
        <v>#REF!</v>
      </c>
      <c r="L21" s="62" t="e">
        <f t="shared" si="1"/>
        <v>#REF!</v>
      </c>
      <c r="Q21" s="51"/>
      <c r="R21" s="51"/>
      <c r="S21" s="51"/>
      <c r="T21" s="51"/>
    </row>
    <row r="22" spans="1:20" s="50" customFormat="1" ht="11.25">
      <c r="A22" s="120"/>
      <c r="B22" s="114"/>
      <c r="C22" s="121" t="s">
        <v>5</v>
      </c>
      <c r="D22" s="130" t="s">
        <v>111</v>
      </c>
      <c r="E22" s="114"/>
      <c r="F22" s="123"/>
      <c r="G22" s="89"/>
      <c r="H22" s="89"/>
      <c r="I22" s="125" t="e">
        <f>#REF!-#REF!-#REF!</f>
        <v>#REF!</v>
      </c>
      <c r="J22" s="125" t="e">
        <f>#REF!-#REF!-#REF!</f>
        <v>#REF!</v>
      </c>
      <c r="K22" s="125" t="e">
        <f t="shared" si="0"/>
        <v>#REF!</v>
      </c>
      <c r="L22" s="62" t="e">
        <f t="shared" si="1"/>
        <v>#REF!</v>
      </c>
      <c r="Q22" s="51"/>
      <c r="R22" s="51"/>
      <c r="S22" s="51"/>
      <c r="T22" s="51"/>
    </row>
    <row r="23" spans="1:20" s="50" customFormat="1" ht="11.25">
      <c r="A23" s="120"/>
      <c r="B23" s="114"/>
      <c r="C23" s="121" t="s">
        <v>14</v>
      </c>
      <c r="D23" s="130" t="s">
        <v>105</v>
      </c>
      <c r="E23" s="114"/>
      <c r="F23" s="122"/>
      <c r="G23" s="89"/>
      <c r="H23" s="89"/>
      <c r="I23" s="125" t="e">
        <f>#REF!-#REF!-#REF!</f>
        <v>#REF!</v>
      </c>
      <c r="J23" s="125" t="e">
        <f>#REF!-#REF!-#REF!</f>
        <v>#REF!</v>
      </c>
      <c r="K23" s="125" t="e">
        <f t="shared" si="0"/>
        <v>#REF!</v>
      </c>
      <c r="L23" s="62" t="e">
        <f t="shared" si="1"/>
        <v>#REF!</v>
      </c>
      <c r="Q23" s="51"/>
      <c r="R23" s="51"/>
      <c r="S23" s="51"/>
      <c r="T23" s="51"/>
    </row>
    <row r="24" spans="1:20" s="50" customFormat="1" ht="11.25">
      <c r="A24" s="120"/>
      <c r="B24" s="114"/>
      <c r="C24" s="121" t="s">
        <v>15</v>
      </c>
      <c r="D24" s="130" t="s">
        <v>16</v>
      </c>
      <c r="E24" s="114"/>
      <c r="F24" s="122"/>
      <c r="G24" s="89"/>
      <c r="H24" s="89"/>
      <c r="I24" s="125" t="e">
        <f>#REF!-#REF!</f>
        <v>#REF!</v>
      </c>
      <c r="J24" s="125" t="e">
        <f>#REF!-#REF!</f>
        <v>#REF!</v>
      </c>
      <c r="K24" s="125" t="e">
        <f t="shared" si="0"/>
        <v>#REF!</v>
      </c>
      <c r="L24" s="62" t="e">
        <f t="shared" si="1"/>
        <v>#REF!</v>
      </c>
      <c r="Q24" s="51"/>
      <c r="R24" s="51"/>
      <c r="S24" s="51"/>
      <c r="T24" s="51"/>
    </row>
    <row r="25" spans="1:20" s="50" customFormat="1" ht="11.25">
      <c r="A25" s="120"/>
      <c r="B25" s="114"/>
      <c r="C25" s="121" t="s">
        <v>17</v>
      </c>
      <c r="D25" s="122" t="s">
        <v>18</v>
      </c>
      <c r="E25" s="114"/>
      <c r="F25" s="87"/>
      <c r="G25" s="89"/>
      <c r="H25" s="89"/>
      <c r="I25" s="125" t="e">
        <f>#REF!-#REF!-#REF!</f>
        <v>#REF!</v>
      </c>
      <c r="J25" s="125" t="e">
        <f>#REF!-#REF!-#REF!</f>
        <v>#REF!</v>
      </c>
      <c r="K25" s="125" t="e">
        <f t="shared" si="0"/>
        <v>#REF!</v>
      </c>
      <c r="L25" s="62" t="e">
        <f t="shared" si="1"/>
        <v>#REF!</v>
      </c>
      <c r="Q25" s="51"/>
      <c r="R25" s="51"/>
      <c r="S25" s="51"/>
      <c r="T25" s="51"/>
    </row>
    <row r="26" spans="1:20" s="50" customFormat="1" ht="11.25">
      <c r="A26" s="120"/>
      <c r="B26" s="114"/>
      <c r="C26" s="121" t="s">
        <v>20</v>
      </c>
      <c r="D26" s="122" t="s">
        <v>19</v>
      </c>
      <c r="E26" s="114"/>
      <c r="F26" s="123"/>
      <c r="G26" s="89"/>
      <c r="H26" s="89"/>
      <c r="I26" s="125" t="e">
        <f>#REF!</f>
        <v>#REF!</v>
      </c>
      <c r="J26" s="125" t="e">
        <f>#REF!</f>
        <v>#REF!</v>
      </c>
      <c r="K26" s="125" t="e">
        <f t="shared" si="0"/>
        <v>#REF!</v>
      </c>
      <c r="L26" s="62" t="e">
        <f t="shared" si="1"/>
        <v>#REF!</v>
      </c>
      <c r="Q26" s="51"/>
      <c r="R26" s="51"/>
      <c r="S26" s="51"/>
      <c r="T26" s="51"/>
    </row>
    <row r="27" spans="1:20" s="50" customFormat="1" ht="11.25">
      <c r="A27" s="120"/>
      <c r="B27" s="114"/>
      <c r="C27" s="121"/>
      <c r="D27" s="114"/>
      <c r="E27" s="114"/>
      <c r="F27" s="130"/>
      <c r="G27" s="134" t="s">
        <v>126</v>
      </c>
      <c r="H27" s="135" t="s">
        <v>127</v>
      </c>
      <c r="I27" s="125"/>
      <c r="J27" s="125"/>
      <c r="K27" s="125"/>
      <c r="L27" s="62"/>
      <c r="Q27" s="51"/>
      <c r="R27" s="51"/>
      <c r="S27" s="51"/>
      <c r="T27" s="51"/>
    </row>
    <row r="28" spans="1:20" s="97" customFormat="1" ht="21.75" customHeight="1">
      <c r="A28" s="113"/>
      <c r="B28" s="136" t="s">
        <v>21</v>
      </c>
      <c r="C28" s="275" t="s">
        <v>22</v>
      </c>
      <c r="D28" s="275"/>
      <c r="E28" s="275"/>
      <c r="F28" s="276"/>
      <c r="G28" s="99"/>
      <c r="H28" s="100"/>
      <c r="I28" s="119" t="e">
        <f>I29+I34</f>
        <v>#REF!</v>
      </c>
      <c r="J28" s="119" t="e">
        <f>J29+J34</f>
        <v>#REF!</v>
      </c>
      <c r="K28" s="119" t="e">
        <f aca="true" t="shared" si="2" ref="K28:K37">I28-J28</f>
        <v>#REF!</v>
      </c>
      <c r="L28" s="70" t="e">
        <f aca="true" t="shared" si="3" ref="L28:L37">IF(J28=0,"-    ",K28/J28)</f>
        <v>#REF!</v>
      </c>
      <c r="Q28" s="98"/>
      <c r="R28" s="98"/>
      <c r="S28" s="98"/>
      <c r="T28" s="98"/>
    </row>
    <row r="29" spans="1:20" s="50" customFormat="1" ht="11.25">
      <c r="A29" s="126"/>
      <c r="B29" s="114"/>
      <c r="C29" s="121" t="s">
        <v>215</v>
      </c>
      <c r="D29" s="137" t="s">
        <v>23</v>
      </c>
      <c r="E29" s="87"/>
      <c r="F29" s="87"/>
      <c r="G29" s="86">
        <f>SUM(G30:G33)</f>
        <v>0</v>
      </c>
      <c r="H29" s="87" t="e">
        <f>SUM(H30:H33)</f>
        <v>#REF!</v>
      </c>
      <c r="I29" s="125" t="e">
        <f>SUM(I30:I33)</f>
        <v>#REF!</v>
      </c>
      <c r="J29" s="125" t="e">
        <f>SUM(J30:J33)</f>
        <v>#REF!</v>
      </c>
      <c r="K29" s="125" t="e">
        <f t="shared" si="2"/>
        <v>#REF!</v>
      </c>
      <c r="L29" s="62" t="e">
        <f t="shared" si="3"/>
        <v>#REF!</v>
      </c>
      <c r="Q29" s="51"/>
      <c r="R29" s="51"/>
      <c r="S29" s="51"/>
      <c r="T29" s="51"/>
    </row>
    <row r="30" spans="1:20" s="50" customFormat="1" ht="11.25">
      <c r="A30" s="120"/>
      <c r="B30" s="114"/>
      <c r="C30" s="114"/>
      <c r="D30" s="131" t="s">
        <v>170</v>
      </c>
      <c r="E30" s="128" t="s">
        <v>24</v>
      </c>
      <c r="F30" s="123"/>
      <c r="G30" s="88"/>
      <c r="H30" s="89" t="e">
        <f>#REF!-#REF!</f>
        <v>#REF!</v>
      </c>
      <c r="I30" s="125" t="e">
        <f>#REF!-#REF!</f>
        <v>#REF!</v>
      </c>
      <c r="J30" s="125" t="e">
        <f>#REF!-#REF!</f>
        <v>#REF!</v>
      </c>
      <c r="K30" s="125" t="e">
        <f t="shared" si="2"/>
        <v>#REF!</v>
      </c>
      <c r="L30" s="62" t="e">
        <f t="shared" si="3"/>
        <v>#REF!</v>
      </c>
      <c r="Q30" s="51"/>
      <c r="R30" s="51"/>
      <c r="S30" s="51"/>
      <c r="T30" s="51"/>
    </row>
    <row r="31" spans="1:20" s="50" customFormat="1" ht="11.25">
      <c r="A31" s="120"/>
      <c r="B31" s="114"/>
      <c r="C31" s="114"/>
      <c r="D31" s="131" t="s">
        <v>171</v>
      </c>
      <c r="E31" s="128" t="s">
        <v>25</v>
      </c>
      <c r="F31" s="128"/>
      <c r="G31" s="88"/>
      <c r="H31" s="89" t="e">
        <f>#REF!-#REF!</f>
        <v>#REF!</v>
      </c>
      <c r="I31" s="125" t="e">
        <f>#REF!-#REF!</f>
        <v>#REF!</v>
      </c>
      <c r="J31" s="125" t="e">
        <f>#REF!-#REF!</f>
        <v>#REF!</v>
      </c>
      <c r="K31" s="125" t="e">
        <f t="shared" si="2"/>
        <v>#REF!</v>
      </c>
      <c r="L31" s="62" t="e">
        <f t="shared" si="3"/>
        <v>#REF!</v>
      </c>
      <c r="Q31" s="51"/>
      <c r="R31" s="51"/>
      <c r="S31" s="51"/>
      <c r="T31" s="51"/>
    </row>
    <row r="32" spans="1:20" s="50" customFormat="1" ht="11.25">
      <c r="A32" s="120"/>
      <c r="B32" s="114"/>
      <c r="C32" s="121"/>
      <c r="D32" s="131" t="s">
        <v>172</v>
      </c>
      <c r="E32" s="138" t="s">
        <v>26</v>
      </c>
      <c r="F32" s="123"/>
      <c r="G32" s="88"/>
      <c r="H32" s="89" t="e">
        <f>#REF!-#REF!</f>
        <v>#REF!</v>
      </c>
      <c r="I32" s="125" t="e">
        <f>#REF!-#REF!</f>
        <v>#REF!</v>
      </c>
      <c r="J32" s="125" t="e">
        <f>#REF!-#REF!</f>
        <v>#REF!</v>
      </c>
      <c r="K32" s="125" t="e">
        <f t="shared" si="2"/>
        <v>#REF!</v>
      </c>
      <c r="L32" s="62" t="e">
        <f t="shared" si="3"/>
        <v>#REF!</v>
      </c>
      <c r="Q32" s="51"/>
      <c r="R32" s="51"/>
      <c r="S32" s="51"/>
      <c r="T32" s="51"/>
    </row>
    <row r="33" spans="1:20" s="50" customFormat="1" ht="11.25">
      <c r="A33" s="120"/>
      <c r="B33" s="114"/>
      <c r="C33" s="121"/>
      <c r="D33" s="131" t="s">
        <v>173</v>
      </c>
      <c r="E33" s="138" t="s">
        <v>27</v>
      </c>
      <c r="F33" s="137"/>
      <c r="G33" s="88"/>
      <c r="H33" s="90" t="e">
        <f>#REF!+#REF!+#REF!-#REF!</f>
        <v>#REF!</v>
      </c>
      <c r="I33" s="125" t="e">
        <f>#REF!+#REF!+#REF!-#REF!</f>
        <v>#REF!</v>
      </c>
      <c r="J33" s="125" t="e">
        <f>#REF!+#REF!+#REF!-#REF!</f>
        <v>#REF!</v>
      </c>
      <c r="K33" s="119" t="e">
        <f t="shared" si="2"/>
        <v>#REF!</v>
      </c>
      <c r="L33" s="70" t="e">
        <f t="shared" si="3"/>
        <v>#REF!</v>
      </c>
      <c r="Q33" s="51"/>
      <c r="R33" s="51"/>
      <c r="S33" s="51"/>
      <c r="T33" s="51"/>
    </row>
    <row r="34" spans="1:20" s="50" customFormat="1" ht="11.25">
      <c r="A34" s="120"/>
      <c r="B34" s="114"/>
      <c r="C34" s="121" t="s">
        <v>216</v>
      </c>
      <c r="D34" s="130" t="s">
        <v>112</v>
      </c>
      <c r="E34" s="121"/>
      <c r="F34" s="137"/>
      <c r="G34" s="139"/>
      <c r="H34" s="89"/>
      <c r="I34" s="125" t="e">
        <f>SUM(I35:I36)</f>
        <v>#REF!</v>
      </c>
      <c r="J34" s="125" t="e">
        <f>SUM(J35:J36)</f>
        <v>#REF!</v>
      </c>
      <c r="K34" s="125" t="e">
        <f t="shared" si="2"/>
        <v>#REF!</v>
      </c>
      <c r="L34" s="62" t="e">
        <f t="shared" si="3"/>
        <v>#REF!</v>
      </c>
      <c r="Q34" s="51"/>
      <c r="R34" s="51"/>
      <c r="S34" s="51"/>
      <c r="T34" s="51"/>
    </row>
    <row r="35" spans="1:20" s="50" customFormat="1" ht="11.25">
      <c r="A35" s="120"/>
      <c r="B35" s="114"/>
      <c r="C35" s="121"/>
      <c r="D35" s="131" t="s">
        <v>170</v>
      </c>
      <c r="E35" s="132" t="s">
        <v>143</v>
      </c>
      <c r="F35" s="87"/>
      <c r="G35" s="89"/>
      <c r="H35" s="89"/>
      <c r="I35" s="125" t="e">
        <f>#REF!</f>
        <v>#REF!</v>
      </c>
      <c r="J35" s="125" t="e">
        <f>#REF!</f>
        <v>#REF!</v>
      </c>
      <c r="K35" s="125" t="e">
        <f t="shared" si="2"/>
        <v>#REF!</v>
      </c>
      <c r="L35" s="62" t="e">
        <f t="shared" si="3"/>
        <v>#REF!</v>
      </c>
      <c r="Q35" s="51"/>
      <c r="R35" s="51"/>
      <c r="S35" s="51"/>
      <c r="T35" s="51"/>
    </row>
    <row r="36" spans="1:20" s="50" customFormat="1" ht="11.25">
      <c r="A36" s="120"/>
      <c r="B36" s="114"/>
      <c r="C36" s="121"/>
      <c r="D36" s="131" t="s">
        <v>171</v>
      </c>
      <c r="E36" s="132" t="s">
        <v>28</v>
      </c>
      <c r="F36" s="122"/>
      <c r="G36" s="90"/>
      <c r="H36" s="89"/>
      <c r="I36" s="140" t="e">
        <f>#REF!+#REF!+#REF!+#REF!</f>
        <v>#REF!</v>
      </c>
      <c r="J36" s="140" t="e">
        <f>#REF!+#REF!+#REF!+#REF!</f>
        <v>#REF!</v>
      </c>
      <c r="K36" s="140" t="e">
        <f t="shared" si="2"/>
        <v>#REF!</v>
      </c>
      <c r="L36" s="211" t="e">
        <f t="shared" si="3"/>
        <v>#REF!</v>
      </c>
      <c r="Q36" s="51"/>
      <c r="R36" s="51"/>
      <c r="S36" s="51"/>
      <c r="T36" s="51"/>
    </row>
    <row r="37" spans="1:20" s="97" customFormat="1" ht="10.5">
      <c r="A37" s="270" t="s">
        <v>29</v>
      </c>
      <c r="B37" s="271"/>
      <c r="C37" s="271"/>
      <c r="D37" s="271"/>
      <c r="E37" s="271"/>
      <c r="F37" s="271"/>
      <c r="G37" s="272"/>
      <c r="H37" s="271"/>
      <c r="I37" s="141" t="e">
        <f>I7+I13+I28</f>
        <v>#REF!</v>
      </c>
      <c r="J37" s="141" t="e">
        <f>J7+J13+J28</f>
        <v>#REF!</v>
      </c>
      <c r="K37" s="141" t="e">
        <f t="shared" si="2"/>
        <v>#REF!</v>
      </c>
      <c r="L37" s="72" t="e">
        <f t="shared" si="3"/>
        <v>#REF!</v>
      </c>
      <c r="Q37" s="98"/>
      <c r="R37" s="98"/>
      <c r="S37" s="98"/>
      <c r="T37" s="98"/>
    </row>
    <row r="38" spans="1:20" s="97" customFormat="1" ht="10.5">
      <c r="A38" s="120"/>
      <c r="B38" s="114"/>
      <c r="C38" s="114"/>
      <c r="D38" s="114"/>
      <c r="E38" s="114"/>
      <c r="F38" s="142"/>
      <c r="G38" s="117"/>
      <c r="H38" s="117"/>
      <c r="I38" s="143"/>
      <c r="J38" s="143"/>
      <c r="K38" s="143"/>
      <c r="L38" s="212"/>
      <c r="Q38" s="98"/>
      <c r="R38" s="98"/>
      <c r="S38" s="98"/>
      <c r="T38" s="98"/>
    </row>
    <row r="39" spans="1:20" s="97" customFormat="1" ht="11.25">
      <c r="A39" s="144" t="s">
        <v>89</v>
      </c>
      <c r="B39" s="145" t="s">
        <v>113</v>
      </c>
      <c r="C39" s="146"/>
      <c r="D39" s="146"/>
      <c r="E39" s="146"/>
      <c r="F39" s="116"/>
      <c r="G39" s="117"/>
      <c r="H39" s="117"/>
      <c r="I39" s="118"/>
      <c r="J39" s="118"/>
      <c r="K39" s="118"/>
      <c r="L39" s="213"/>
      <c r="Q39" s="98"/>
      <c r="R39" s="98"/>
      <c r="S39" s="98"/>
      <c r="T39" s="98"/>
    </row>
    <row r="40" spans="1:20" s="97" customFormat="1" ht="11.25">
      <c r="A40" s="144"/>
      <c r="B40" s="146" t="s">
        <v>3</v>
      </c>
      <c r="C40" s="147" t="s">
        <v>128</v>
      </c>
      <c r="D40" s="146"/>
      <c r="E40" s="146"/>
      <c r="F40" s="142"/>
      <c r="G40" s="117"/>
      <c r="H40" s="117"/>
      <c r="I40" s="119" t="e">
        <f>SUM(I41:I44)</f>
        <v>#REF!</v>
      </c>
      <c r="J40" s="119" t="e">
        <f>SUM(J41:J44)</f>
        <v>#REF!</v>
      </c>
      <c r="K40" s="119" t="e">
        <f>I40-J40</f>
        <v>#REF!</v>
      </c>
      <c r="L40" s="70" t="e">
        <f>IF(J40=0,"-    ",K40/J40)</f>
        <v>#REF!</v>
      </c>
      <c r="Q40" s="98"/>
      <c r="R40" s="98"/>
      <c r="S40" s="98"/>
      <c r="T40" s="98"/>
    </row>
    <row r="41" spans="1:20" s="50" customFormat="1" ht="11.25">
      <c r="A41" s="144"/>
      <c r="B41" s="146"/>
      <c r="C41" s="148" t="s">
        <v>215</v>
      </c>
      <c r="D41" s="148" t="s">
        <v>30</v>
      </c>
      <c r="E41" s="146"/>
      <c r="F41" s="87"/>
      <c r="G41" s="89"/>
      <c r="H41" s="89"/>
      <c r="I41" s="125" t="e">
        <f>#REF!+#REF!+#REF!+#REF!+#REF!+#REF!+#REF!+#REF!+#REF!+#REF!+#REF!+#REF!</f>
        <v>#REF!</v>
      </c>
      <c r="J41" s="125" t="e">
        <f>#REF!+#REF!+#REF!+#REF!+#REF!+#REF!+#REF!+#REF!+#REF!+#REF!+#REF!+#REF!</f>
        <v>#REF!</v>
      </c>
      <c r="K41" s="125" t="e">
        <f>I41-J41</f>
        <v>#REF!</v>
      </c>
      <c r="L41" s="62" t="e">
        <f>IF(J41=0,"-    ",K41/J41)</f>
        <v>#REF!</v>
      </c>
      <c r="Q41" s="51"/>
      <c r="R41" s="51"/>
      <c r="S41" s="51"/>
      <c r="T41" s="51"/>
    </row>
    <row r="42" spans="1:20" s="50" customFormat="1" ht="11.25">
      <c r="A42" s="144"/>
      <c r="B42" s="146"/>
      <c r="C42" s="148" t="s">
        <v>216</v>
      </c>
      <c r="D42" s="148" t="s">
        <v>31</v>
      </c>
      <c r="E42" s="146"/>
      <c r="F42" s="122"/>
      <c r="G42" s="89"/>
      <c r="H42" s="89"/>
      <c r="I42" s="125" t="e">
        <f>#REF!+#REF!+#REF!+#REF!+#REF!+#REF!</f>
        <v>#REF!</v>
      </c>
      <c r="J42" s="125" t="e">
        <f>#REF!+#REF!+#REF!+#REF!+#REF!+#REF!</f>
        <v>#REF!</v>
      </c>
      <c r="K42" s="125" t="e">
        <f>I42-J42</f>
        <v>#REF!</v>
      </c>
      <c r="L42" s="62" t="e">
        <f>IF(J42=0,"-    ",K42/J42)</f>
        <v>#REF!</v>
      </c>
      <c r="Q42" s="51"/>
      <c r="R42" s="51"/>
      <c r="S42" s="51"/>
      <c r="T42" s="51"/>
    </row>
    <row r="43" spans="1:20" s="50" customFormat="1" ht="11.25">
      <c r="A43" s="144"/>
      <c r="B43" s="146"/>
      <c r="C43" s="148" t="s">
        <v>217</v>
      </c>
      <c r="D43" s="148" t="s">
        <v>32</v>
      </c>
      <c r="E43" s="146"/>
      <c r="F43" s="149"/>
      <c r="G43" s="89"/>
      <c r="H43" s="89"/>
      <c r="I43" s="125" t="e">
        <f>#REF!</f>
        <v>#REF!</v>
      </c>
      <c r="J43" s="125" t="e">
        <f>#REF!</f>
        <v>#REF!</v>
      </c>
      <c r="K43" s="125" t="e">
        <f>I43-J43</f>
        <v>#REF!</v>
      </c>
      <c r="L43" s="62" t="e">
        <f>IF(J43=0,"-    ",K43/J43)</f>
        <v>#REF!</v>
      </c>
      <c r="Q43" s="51"/>
      <c r="R43" s="51"/>
      <c r="S43" s="51"/>
      <c r="T43" s="51"/>
    </row>
    <row r="44" spans="1:20" s="50" customFormat="1" ht="11.25">
      <c r="A44" s="144"/>
      <c r="B44" s="146"/>
      <c r="C44" s="148" t="s">
        <v>4</v>
      </c>
      <c r="D44" s="148" t="s">
        <v>33</v>
      </c>
      <c r="E44" s="146"/>
      <c r="F44" s="122"/>
      <c r="G44" s="89"/>
      <c r="H44" s="89"/>
      <c r="I44" s="125" t="e">
        <f>#REF!</f>
        <v>#REF!</v>
      </c>
      <c r="J44" s="125" t="e">
        <f>#REF!</f>
        <v>#REF!</v>
      </c>
      <c r="K44" s="125" t="e">
        <f>I44-J44</f>
        <v>#REF!</v>
      </c>
      <c r="L44" s="62" t="e">
        <f>IF(J44=0,"-    ",K44/J44)</f>
        <v>#REF!</v>
      </c>
      <c r="Q44" s="51"/>
      <c r="R44" s="51"/>
      <c r="S44" s="51"/>
      <c r="T44" s="51"/>
    </row>
    <row r="45" spans="1:20" s="50" customFormat="1" ht="11.25">
      <c r="A45" s="144"/>
      <c r="B45" s="146"/>
      <c r="C45" s="146"/>
      <c r="D45" s="146"/>
      <c r="E45" s="146"/>
      <c r="F45" s="122"/>
      <c r="G45" s="134" t="s">
        <v>126</v>
      </c>
      <c r="H45" s="150" t="s">
        <v>127</v>
      </c>
      <c r="I45" s="125"/>
      <c r="J45" s="125"/>
      <c r="K45" s="125"/>
      <c r="L45" s="62"/>
      <c r="Q45" s="51"/>
      <c r="R45" s="51"/>
      <c r="S45" s="51"/>
      <c r="T45" s="51"/>
    </row>
    <row r="46" spans="1:20" s="97" customFormat="1" ht="21" customHeight="1">
      <c r="A46" s="151"/>
      <c r="B46" s="136" t="s">
        <v>10</v>
      </c>
      <c r="C46" s="275" t="s">
        <v>263</v>
      </c>
      <c r="D46" s="275"/>
      <c r="E46" s="275"/>
      <c r="F46" s="276"/>
      <c r="G46" s="101" t="e">
        <f>I47+I58+I71+I72+I75+I76+I77</f>
        <v>#REF!</v>
      </c>
      <c r="H46" s="101"/>
      <c r="I46" s="119" t="e">
        <f>I47+I58+I71+I72+I75+I76+I77</f>
        <v>#REF!</v>
      </c>
      <c r="J46" s="119" t="e">
        <f>J47+J58+J71+J72+J75+J76+J77</f>
        <v>#REF!</v>
      </c>
      <c r="K46" s="119" t="e">
        <f aca="true" t="shared" si="4" ref="K46:K86">I46-J46</f>
        <v>#REF!</v>
      </c>
      <c r="L46" s="70" t="e">
        <f aca="true" t="shared" si="5" ref="L46:L86">IF(J46=0,"-    ",K46/J46)</f>
        <v>#REF!</v>
      </c>
      <c r="Q46" s="98"/>
      <c r="R46" s="98"/>
      <c r="S46" s="98"/>
      <c r="T46" s="98"/>
    </row>
    <row r="47" spans="1:20" s="50" customFormat="1" ht="11.25">
      <c r="A47" s="152"/>
      <c r="B47" s="146"/>
      <c r="C47" s="148" t="s">
        <v>215</v>
      </c>
      <c r="D47" s="148" t="s">
        <v>34</v>
      </c>
      <c r="E47" s="146"/>
      <c r="F47" s="153"/>
      <c r="G47" s="91" t="e">
        <f>I48+I51+I52+I57</f>
        <v>#REF!</v>
      </c>
      <c r="H47" s="91"/>
      <c r="I47" s="125" t="e">
        <f>I48+I51+I52+I57</f>
        <v>#REF!</v>
      </c>
      <c r="J47" s="125" t="e">
        <f>J48+J51+J52+J57</f>
        <v>#REF!</v>
      </c>
      <c r="K47" s="125" t="e">
        <f t="shared" si="4"/>
        <v>#REF!</v>
      </c>
      <c r="L47" s="62" t="e">
        <f t="shared" si="5"/>
        <v>#REF!</v>
      </c>
      <c r="Q47" s="51"/>
      <c r="R47" s="51"/>
      <c r="S47" s="51"/>
      <c r="T47" s="51"/>
    </row>
    <row r="48" spans="1:20" s="50" customFormat="1" ht="11.25">
      <c r="A48" s="152"/>
      <c r="B48" s="146"/>
      <c r="C48" s="148"/>
      <c r="D48" s="154" t="s">
        <v>170</v>
      </c>
      <c r="E48" s="154" t="s">
        <v>35</v>
      </c>
      <c r="F48" s="153"/>
      <c r="G48" s="91" t="e">
        <f>I49+I50</f>
        <v>#REF!</v>
      </c>
      <c r="H48" s="91"/>
      <c r="I48" s="125" t="e">
        <f>I49+I50</f>
        <v>#REF!</v>
      </c>
      <c r="J48" s="125" t="e">
        <f>J49+J50</f>
        <v>#REF!</v>
      </c>
      <c r="K48" s="125" t="e">
        <f t="shared" si="4"/>
        <v>#REF!</v>
      </c>
      <c r="L48" s="62" t="e">
        <f t="shared" si="5"/>
        <v>#REF!</v>
      </c>
      <c r="Q48" s="51"/>
      <c r="R48" s="51"/>
      <c r="S48" s="51"/>
      <c r="T48" s="51"/>
    </row>
    <row r="49" spans="1:20" s="50" customFormat="1" ht="11.25">
      <c r="A49" s="152"/>
      <c r="B49" s="146"/>
      <c r="C49" s="148"/>
      <c r="D49" s="148"/>
      <c r="E49" s="148" t="s">
        <v>215</v>
      </c>
      <c r="F49" s="153" t="s">
        <v>36</v>
      </c>
      <c r="G49" s="91" t="e">
        <f>#REF!+#REF!+#REF!+#REF!+#REF!+#REF!-#REF!-#REF!-#REF!-#REF!-#REF!-#REF!</f>
        <v>#REF!</v>
      </c>
      <c r="H49" s="91"/>
      <c r="I49" s="125" t="e">
        <f>#REF!+#REF!+#REF!+#REF!+#REF!+#REF!-#REF!-#REF!-#REF!-#REF!-#REF!-#REF!</f>
        <v>#REF!</v>
      </c>
      <c r="J49" s="125" t="e">
        <f>#REF!+#REF!+#REF!+#REF!+#REF!+#REF!-#REF!-#REF!-#REF!-#REF!-#REF!-#REF!</f>
        <v>#REF!</v>
      </c>
      <c r="K49" s="125" t="e">
        <f t="shared" si="4"/>
        <v>#REF!</v>
      </c>
      <c r="L49" s="62" t="e">
        <f t="shared" si="5"/>
        <v>#REF!</v>
      </c>
      <c r="Q49" s="51"/>
      <c r="R49" s="51"/>
      <c r="S49" s="51"/>
      <c r="T49" s="51"/>
    </row>
    <row r="50" spans="1:20" s="50" customFormat="1" ht="11.25">
      <c r="A50" s="152"/>
      <c r="B50" s="146"/>
      <c r="C50" s="148"/>
      <c r="D50" s="148"/>
      <c r="E50" s="148" t="s">
        <v>216</v>
      </c>
      <c r="F50" s="153" t="s">
        <v>37</v>
      </c>
      <c r="G50" s="91" t="e">
        <f>#REF!+#REF!+#REF!-#REF!</f>
        <v>#REF!</v>
      </c>
      <c r="H50" s="91"/>
      <c r="I50" s="125" t="e">
        <f>#REF!+#REF!+#REF!-#REF!</f>
        <v>#REF!</v>
      </c>
      <c r="J50" s="125" t="e">
        <f>#REF!+#REF!+#REF!-#REF!</f>
        <v>#REF!</v>
      </c>
      <c r="K50" s="125" t="e">
        <f t="shared" si="4"/>
        <v>#REF!</v>
      </c>
      <c r="L50" s="62" t="e">
        <f t="shared" si="5"/>
        <v>#REF!</v>
      </c>
      <c r="Q50" s="51"/>
      <c r="R50" s="51"/>
      <c r="S50" s="51"/>
      <c r="T50" s="51"/>
    </row>
    <row r="51" spans="1:20" s="50" customFormat="1" ht="11.25">
      <c r="A51" s="152"/>
      <c r="B51" s="146"/>
      <c r="C51" s="148"/>
      <c r="D51" s="154" t="s">
        <v>171</v>
      </c>
      <c r="E51" s="154" t="s">
        <v>38</v>
      </c>
      <c r="F51" s="153"/>
      <c r="G51" s="91" t="e">
        <f>#REF!-#REF!</f>
        <v>#REF!</v>
      </c>
      <c r="H51" s="91"/>
      <c r="I51" s="125" t="e">
        <f>#REF!-#REF!</f>
        <v>#REF!</v>
      </c>
      <c r="J51" s="125" t="e">
        <f>#REF!-#REF!</f>
        <v>#REF!</v>
      </c>
      <c r="K51" s="125" t="e">
        <f t="shared" si="4"/>
        <v>#REF!</v>
      </c>
      <c r="L51" s="62" t="e">
        <f t="shared" si="5"/>
        <v>#REF!</v>
      </c>
      <c r="Q51" s="51"/>
      <c r="R51" s="51"/>
      <c r="S51" s="51"/>
      <c r="T51" s="51"/>
    </row>
    <row r="52" spans="1:20" s="50" customFormat="1" ht="11.25">
      <c r="A52" s="152"/>
      <c r="B52" s="146"/>
      <c r="C52" s="148"/>
      <c r="D52" s="154" t="s">
        <v>172</v>
      </c>
      <c r="E52" s="154" t="s">
        <v>39</v>
      </c>
      <c r="F52" s="153"/>
      <c r="G52" s="91" t="e">
        <f>I53+I54+I55+I56</f>
        <v>#REF!</v>
      </c>
      <c r="H52" s="91"/>
      <c r="I52" s="125" t="e">
        <f>I53+I54+I55+I56</f>
        <v>#REF!</v>
      </c>
      <c r="J52" s="125" t="e">
        <f>J53+J54+J55+J56</f>
        <v>#REF!</v>
      </c>
      <c r="K52" s="125" t="e">
        <f t="shared" si="4"/>
        <v>#REF!</v>
      </c>
      <c r="L52" s="62" t="e">
        <f t="shared" si="5"/>
        <v>#REF!</v>
      </c>
      <c r="Q52" s="51"/>
      <c r="R52" s="51"/>
      <c r="S52" s="51"/>
      <c r="T52" s="51"/>
    </row>
    <row r="53" spans="1:20" s="50" customFormat="1" ht="11.25">
      <c r="A53" s="152"/>
      <c r="B53" s="146"/>
      <c r="C53" s="148"/>
      <c r="D53" s="148"/>
      <c r="E53" s="148" t="s">
        <v>215</v>
      </c>
      <c r="F53" s="153" t="s">
        <v>41</v>
      </c>
      <c r="G53" s="91" t="e">
        <f>#REF!-#REF!</f>
        <v>#REF!</v>
      </c>
      <c r="H53" s="91"/>
      <c r="I53" s="125" t="e">
        <f>#REF!-#REF!</f>
        <v>#REF!</v>
      </c>
      <c r="J53" s="125" t="e">
        <f>#REF!-#REF!</f>
        <v>#REF!</v>
      </c>
      <c r="K53" s="125" t="e">
        <f t="shared" si="4"/>
        <v>#REF!</v>
      </c>
      <c r="L53" s="62" t="e">
        <f t="shared" si="5"/>
        <v>#REF!</v>
      </c>
      <c r="Q53" s="51"/>
      <c r="R53" s="51"/>
      <c r="S53" s="51"/>
      <c r="T53" s="51"/>
    </row>
    <row r="54" spans="1:20" s="50" customFormat="1" ht="11.25">
      <c r="A54" s="152"/>
      <c r="B54" s="146"/>
      <c r="C54" s="148"/>
      <c r="D54" s="148"/>
      <c r="E54" s="148" t="s">
        <v>216</v>
      </c>
      <c r="F54" s="153" t="s">
        <v>42</v>
      </c>
      <c r="G54" s="91" t="e">
        <f>#REF!-#REF!</f>
        <v>#REF!</v>
      </c>
      <c r="H54" s="91"/>
      <c r="I54" s="125" t="e">
        <f>#REF!-#REF!</f>
        <v>#REF!</v>
      </c>
      <c r="J54" s="125" t="e">
        <f>#REF!-#REF!</f>
        <v>#REF!</v>
      </c>
      <c r="K54" s="125" t="e">
        <f t="shared" si="4"/>
        <v>#REF!</v>
      </c>
      <c r="L54" s="62" t="e">
        <f t="shared" si="5"/>
        <v>#REF!</v>
      </c>
      <c r="Q54" s="51"/>
      <c r="R54" s="51"/>
      <c r="S54" s="51"/>
      <c r="T54" s="51"/>
    </row>
    <row r="55" spans="1:20" s="50" customFormat="1" ht="11.25">
      <c r="A55" s="152"/>
      <c r="B55" s="146"/>
      <c r="C55" s="148"/>
      <c r="D55" s="148"/>
      <c r="E55" s="148" t="s">
        <v>217</v>
      </c>
      <c r="F55" s="153" t="s">
        <v>40</v>
      </c>
      <c r="G55" s="91" t="e">
        <f>#REF!+#REF!+#REF!-#REF!</f>
        <v>#REF!</v>
      </c>
      <c r="H55" s="91"/>
      <c r="I55" s="125" t="e">
        <f>#REF!+#REF!+#REF!-#REF!</f>
        <v>#REF!</v>
      </c>
      <c r="J55" s="125" t="e">
        <f>#REF!+#REF!+#REF!-#REF!</f>
        <v>#REF!</v>
      </c>
      <c r="K55" s="125" t="e">
        <f t="shared" si="4"/>
        <v>#REF!</v>
      </c>
      <c r="L55" s="62" t="e">
        <f t="shared" si="5"/>
        <v>#REF!</v>
      </c>
      <c r="Q55" s="51"/>
      <c r="R55" s="51"/>
      <c r="S55" s="51"/>
      <c r="T55" s="51"/>
    </row>
    <row r="56" spans="1:20" s="50" customFormat="1" ht="11.25">
      <c r="A56" s="152"/>
      <c r="B56" s="146"/>
      <c r="C56" s="148"/>
      <c r="D56" s="148"/>
      <c r="E56" s="148" t="s">
        <v>4</v>
      </c>
      <c r="F56" s="153" t="s">
        <v>43</v>
      </c>
      <c r="G56" s="91" t="e">
        <f>#REF!-#REF!</f>
        <v>#REF!</v>
      </c>
      <c r="H56" s="91"/>
      <c r="I56" s="125" t="e">
        <f>#REF!-#REF!</f>
        <v>#REF!</v>
      </c>
      <c r="J56" s="125" t="e">
        <f>#REF!-#REF!</f>
        <v>#REF!</v>
      </c>
      <c r="K56" s="125" t="e">
        <f t="shared" si="4"/>
        <v>#REF!</v>
      </c>
      <c r="L56" s="62" t="e">
        <f t="shared" si="5"/>
        <v>#REF!</v>
      </c>
      <c r="Q56" s="51"/>
      <c r="R56" s="51"/>
      <c r="S56" s="51"/>
      <c r="T56" s="51"/>
    </row>
    <row r="57" spans="1:20" s="50" customFormat="1" ht="11.25">
      <c r="A57" s="152"/>
      <c r="B57" s="148"/>
      <c r="C57" s="148"/>
      <c r="D57" s="154" t="s">
        <v>173</v>
      </c>
      <c r="E57" s="154" t="s">
        <v>44</v>
      </c>
      <c r="F57" s="155"/>
      <c r="G57" s="91" t="e">
        <f>#REF!+#REF!+#REF!-#REF!</f>
        <v>#REF!</v>
      </c>
      <c r="H57" s="91"/>
      <c r="I57" s="125" t="e">
        <f>#REF!+#REF!+#REF!-#REF!</f>
        <v>#REF!</v>
      </c>
      <c r="J57" s="125" t="e">
        <f>#REF!+#REF!+#REF!-#REF!</f>
        <v>#REF!</v>
      </c>
      <c r="K57" s="125" t="e">
        <f t="shared" si="4"/>
        <v>#REF!</v>
      </c>
      <c r="L57" s="62" t="e">
        <f t="shared" si="5"/>
        <v>#REF!</v>
      </c>
      <c r="Q57" s="51"/>
      <c r="R57" s="51"/>
      <c r="S57" s="51"/>
      <c r="T57" s="51"/>
    </row>
    <row r="58" spans="1:20" s="50" customFormat="1" ht="11.25">
      <c r="A58" s="152"/>
      <c r="B58" s="148"/>
      <c r="C58" s="148" t="s">
        <v>216</v>
      </c>
      <c r="D58" s="148" t="s">
        <v>45</v>
      </c>
      <c r="E58" s="148"/>
      <c r="F58" s="153"/>
      <c r="G58" s="91" t="e">
        <f>I59+I66</f>
        <v>#REF!</v>
      </c>
      <c r="H58" s="91"/>
      <c r="I58" s="125" t="e">
        <f>I59+I66</f>
        <v>#REF!</v>
      </c>
      <c r="J58" s="125" t="e">
        <f>J59+J66</f>
        <v>#REF!</v>
      </c>
      <c r="K58" s="125" t="e">
        <f t="shared" si="4"/>
        <v>#REF!</v>
      </c>
      <c r="L58" s="62" t="e">
        <f t="shared" si="5"/>
        <v>#REF!</v>
      </c>
      <c r="Q58" s="51"/>
      <c r="R58" s="51"/>
      <c r="S58" s="51"/>
      <c r="T58" s="51"/>
    </row>
    <row r="59" spans="1:20" s="50" customFormat="1" ht="11.25">
      <c r="A59" s="152"/>
      <c r="B59" s="148"/>
      <c r="C59" s="148"/>
      <c r="D59" s="154" t="s">
        <v>170</v>
      </c>
      <c r="E59" s="154" t="s">
        <v>46</v>
      </c>
      <c r="F59" s="155"/>
      <c r="G59" s="91" t="e">
        <f>I60+I65</f>
        <v>#REF!</v>
      </c>
      <c r="H59" s="91"/>
      <c r="I59" s="125" t="e">
        <f>I60+I65</f>
        <v>#REF!</v>
      </c>
      <c r="J59" s="125" t="e">
        <f>J60+J65</f>
        <v>#REF!</v>
      </c>
      <c r="K59" s="125" t="e">
        <f t="shared" si="4"/>
        <v>#REF!</v>
      </c>
      <c r="L59" s="62" t="e">
        <f t="shared" si="5"/>
        <v>#REF!</v>
      </c>
      <c r="Q59" s="51"/>
      <c r="R59" s="51"/>
      <c r="S59" s="51"/>
      <c r="T59" s="51"/>
    </row>
    <row r="60" spans="1:20" s="50" customFormat="1" ht="11.25">
      <c r="A60" s="152"/>
      <c r="B60" s="148"/>
      <c r="C60" s="148"/>
      <c r="D60" s="148"/>
      <c r="E60" s="148" t="s">
        <v>215</v>
      </c>
      <c r="F60" s="155" t="s">
        <v>47</v>
      </c>
      <c r="G60" s="91" t="e">
        <f>I61+I62+I63+I64</f>
        <v>#REF!</v>
      </c>
      <c r="H60" s="91"/>
      <c r="I60" s="125" t="e">
        <f>I61+I62+I63+I64</f>
        <v>#REF!</v>
      </c>
      <c r="J60" s="125" t="e">
        <f>J61+J62+J63+J64</f>
        <v>#REF!</v>
      </c>
      <c r="K60" s="125" t="e">
        <f t="shared" si="4"/>
        <v>#REF!</v>
      </c>
      <c r="L60" s="62" t="e">
        <f t="shared" si="5"/>
        <v>#REF!</v>
      </c>
      <c r="Q60" s="51"/>
      <c r="R60" s="51"/>
      <c r="S60" s="51"/>
      <c r="T60" s="51"/>
    </row>
    <row r="61" spans="1:20" s="50" customFormat="1" ht="22.5">
      <c r="A61" s="152"/>
      <c r="B61" s="148"/>
      <c r="C61" s="148"/>
      <c r="D61" s="148"/>
      <c r="E61" s="148"/>
      <c r="F61" s="156" t="s">
        <v>48</v>
      </c>
      <c r="G61" s="91" t="e">
        <f>#REF!+#REF!+#REF!+#REF!+#REF!+#REF!-#REF!-#REF!-#REF!-#REF!-#REF!-#REF!</f>
        <v>#REF!</v>
      </c>
      <c r="H61" s="91"/>
      <c r="I61" s="125" t="e">
        <f>#REF!+#REF!+#REF!+#REF!+#REF!+#REF!-#REF!-#REF!-#REF!-#REF!-#REF!-#REF!</f>
        <v>#REF!</v>
      </c>
      <c r="J61" s="125" t="e">
        <f>#REF!+#REF!+#REF!+#REF!+#REF!+#REF!-#REF!-#REF!-#REF!-#REF!-#REF!-#REF!</f>
        <v>#REF!</v>
      </c>
      <c r="K61" s="125" t="e">
        <f t="shared" si="4"/>
        <v>#REF!</v>
      </c>
      <c r="L61" s="62" t="e">
        <f t="shared" si="5"/>
        <v>#REF!</v>
      </c>
      <c r="Q61" s="51"/>
      <c r="R61" s="51"/>
      <c r="S61" s="51"/>
      <c r="T61" s="51"/>
    </row>
    <row r="62" spans="1:20" s="50" customFormat="1" ht="22.5">
      <c r="A62" s="152"/>
      <c r="B62" s="148"/>
      <c r="C62" s="148"/>
      <c r="D62" s="148"/>
      <c r="E62" s="148"/>
      <c r="F62" s="156" t="s">
        <v>49</v>
      </c>
      <c r="G62" s="91" t="e">
        <f>#REF!-#REF!</f>
        <v>#REF!</v>
      </c>
      <c r="H62" s="91"/>
      <c r="I62" s="125" t="e">
        <f>#REF!-#REF!</f>
        <v>#REF!</v>
      </c>
      <c r="J62" s="125" t="e">
        <f>#REF!-#REF!</f>
        <v>#REF!</v>
      </c>
      <c r="K62" s="125" t="e">
        <f t="shared" si="4"/>
        <v>#REF!</v>
      </c>
      <c r="L62" s="62" t="e">
        <f t="shared" si="5"/>
        <v>#REF!</v>
      </c>
      <c r="Q62" s="51"/>
      <c r="R62" s="51"/>
      <c r="S62" s="51"/>
      <c r="T62" s="51"/>
    </row>
    <row r="63" spans="1:20" s="50" customFormat="1" ht="22.5">
      <c r="A63" s="152"/>
      <c r="B63" s="148"/>
      <c r="C63" s="148"/>
      <c r="D63" s="148"/>
      <c r="E63" s="148"/>
      <c r="F63" s="156" t="s">
        <v>50</v>
      </c>
      <c r="G63" s="91" t="e">
        <f>#REF!-#REF!</f>
        <v>#REF!</v>
      </c>
      <c r="H63" s="91"/>
      <c r="I63" s="125" t="e">
        <f>#REF!-#REF!</f>
        <v>#REF!</v>
      </c>
      <c r="J63" s="125" t="e">
        <f>#REF!-#REF!</f>
        <v>#REF!</v>
      </c>
      <c r="K63" s="125" t="e">
        <f t="shared" si="4"/>
        <v>#REF!</v>
      </c>
      <c r="L63" s="62" t="e">
        <f t="shared" si="5"/>
        <v>#REF!</v>
      </c>
      <c r="Q63" s="51"/>
      <c r="R63" s="51"/>
      <c r="S63" s="51"/>
      <c r="T63" s="51"/>
    </row>
    <row r="64" spans="1:20" s="50" customFormat="1" ht="11.25">
      <c r="A64" s="152"/>
      <c r="B64" s="148"/>
      <c r="C64" s="148"/>
      <c r="D64" s="148"/>
      <c r="E64" s="148"/>
      <c r="F64" s="157" t="s">
        <v>51</v>
      </c>
      <c r="G64" s="91" t="e">
        <f>#REF!+#REF!+#REF!-#REF!</f>
        <v>#REF!</v>
      </c>
      <c r="H64" s="91"/>
      <c r="I64" s="125" t="e">
        <f>#REF!+#REF!+#REF!-#REF!</f>
        <v>#REF!</v>
      </c>
      <c r="J64" s="125" t="e">
        <f>#REF!+#REF!+#REF!-#REF!</f>
        <v>#REF!</v>
      </c>
      <c r="K64" s="125" t="e">
        <f t="shared" si="4"/>
        <v>#REF!</v>
      </c>
      <c r="L64" s="62" t="e">
        <f t="shared" si="5"/>
        <v>#REF!</v>
      </c>
      <c r="Q64" s="51"/>
      <c r="R64" s="51"/>
      <c r="S64" s="51"/>
      <c r="T64" s="51"/>
    </row>
    <row r="65" spans="1:20" s="50" customFormat="1" ht="11.25">
      <c r="A65" s="152"/>
      <c r="B65" s="148"/>
      <c r="C65" s="148"/>
      <c r="D65" s="148"/>
      <c r="E65" s="148" t="s">
        <v>216</v>
      </c>
      <c r="F65" s="148" t="s">
        <v>52</v>
      </c>
      <c r="G65" s="91" t="e">
        <f>#REF!+#REF!+#REF!+#REF!-#REF!</f>
        <v>#REF!</v>
      </c>
      <c r="H65" s="91"/>
      <c r="I65" s="125" t="e">
        <f>#REF!+#REF!+#REF!+#REF!-#REF!</f>
        <v>#REF!</v>
      </c>
      <c r="J65" s="125" t="e">
        <f>#REF!+#REF!+#REF!+#REF!-#REF!</f>
        <v>#REF!</v>
      </c>
      <c r="K65" s="125" t="e">
        <f t="shared" si="4"/>
        <v>#REF!</v>
      </c>
      <c r="L65" s="62" t="e">
        <f t="shared" si="5"/>
        <v>#REF!</v>
      </c>
      <c r="Q65" s="51"/>
      <c r="R65" s="51"/>
      <c r="S65" s="51"/>
      <c r="T65" s="51"/>
    </row>
    <row r="66" spans="1:20" s="50" customFormat="1" ht="11.25">
      <c r="A66" s="152"/>
      <c r="B66" s="148"/>
      <c r="C66" s="148"/>
      <c r="D66" s="154" t="s">
        <v>171</v>
      </c>
      <c r="E66" s="154" t="s">
        <v>53</v>
      </c>
      <c r="F66" s="155"/>
      <c r="G66" s="91" t="e">
        <f>I67+I68+I69+I70</f>
        <v>#REF!</v>
      </c>
      <c r="H66" s="91"/>
      <c r="I66" s="125" t="e">
        <f>I67+I68+I69+I70</f>
        <v>#REF!</v>
      </c>
      <c r="J66" s="125" t="e">
        <f>J67+J68+J69+J70</f>
        <v>#REF!</v>
      </c>
      <c r="K66" s="125" t="e">
        <f t="shared" si="4"/>
        <v>#REF!</v>
      </c>
      <c r="L66" s="62" t="e">
        <f t="shared" si="5"/>
        <v>#REF!</v>
      </c>
      <c r="Q66" s="51"/>
      <c r="R66" s="51"/>
      <c r="S66" s="51"/>
      <c r="T66" s="51"/>
    </row>
    <row r="67" spans="1:20" s="50" customFormat="1" ht="11.25">
      <c r="A67" s="152"/>
      <c r="B67" s="148"/>
      <c r="C67" s="148"/>
      <c r="D67" s="148"/>
      <c r="E67" s="148" t="s">
        <v>215</v>
      </c>
      <c r="F67" s="155" t="s">
        <v>54</v>
      </c>
      <c r="G67" s="91" t="e">
        <f>#REF!-#REF!</f>
        <v>#REF!</v>
      </c>
      <c r="H67" s="91"/>
      <c r="I67" s="125" t="e">
        <f>#REF!-#REF!</f>
        <v>#REF!</v>
      </c>
      <c r="J67" s="125" t="e">
        <f>#REF!-#REF!</f>
        <v>#REF!</v>
      </c>
      <c r="K67" s="125" t="e">
        <f t="shared" si="4"/>
        <v>#REF!</v>
      </c>
      <c r="L67" s="62" t="e">
        <f t="shared" si="5"/>
        <v>#REF!</v>
      </c>
      <c r="Q67" s="51"/>
      <c r="R67" s="51"/>
      <c r="S67" s="51"/>
      <c r="T67" s="51"/>
    </row>
    <row r="68" spans="1:20" s="50" customFormat="1" ht="11.25">
      <c r="A68" s="152"/>
      <c r="B68" s="148"/>
      <c r="C68" s="148"/>
      <c r="D68" s="148"/>
      <c r="E68" s="148" t="s">
        <v>216</v>
      </c>
      <c r="F68" s="155" t="s">
        <v>55</v>
      </c>
      <c r="G68" s="91" t="e">
        <f>#REF!-#REF!</f>
        <v>#REF!</v>
      </c>
      <c r="H68" s="91"/>
      <c r="I68" s="125" t="e">
        <f>#REF!-#REF!</f>
        <v>#REF!</v>
      </c>
      <c r="J68" s="125" t="e">
        <f>#REF!-#REF!</f>
        <v>#REF!</v>
      </c>
      <c r="K68" s="125" t="e">
        <f t="shared" si="4"/>
        <v>#REF!</v>
      </c>
      <c r="L68" s="62" t="e">
        <f t="shared" si="5"/>
        <v>#REF!</v>
      </c>
      <c r="Q68" s="51"/>
      <c r="R68" s="51"/>
      <c r="S68" s="51"/>
      <c r="T68" s="51"/>
    </row>
    <row r="69" spans="1:20" s="50" customFormat="1" ht="11.25">
      <c r="A69" s="152"/>
      <c r="B69" s="148"/>
      <c r="C69" s="148"/>
      <c r="D69" s="148"/>
      <c r="E69" s="148" t="s">
        <v>217</v>
      </c>
      <c r="F69" s="155" t="s">
        <v>56</v>
      </c>
      <c r="G69" s="91" t="e">
        <f>#REF!-#REF!</f>
        <v>#REF!</v>
      </c>
      <c r="H69" s="91"/>
      <c r="I69" s="125" t="e">
        <f>#REF!-#REF!</f>
        <v>#REF!</v>
      </c>
      <c r="J69" s="125" t="e">
        <f>#REF!-#REF!</f>
        <v>#REF!</v>
      </c>
      <c r="K69" s="125" t="e">
        <f t="shared" si="4"/>
        <v>#REF!</v>
      </c>
      <c r="L69" s="62" t="e">
        <f t="shared" si="5"/>
        <v>#REF!</v>
      </c>
      <c r="Q69" s="51"/>
      <c r="R69" s="51"/>
      <c r="S69" s="51"/>
      <c r="T69" s="51"/>
    </row>
    <row r="70" spans="1:20" s="50" customFormat="1" ht="22.5">
      <c r="A70" s="152"/>
      <c r="B70" s="146"/>
      <c r="C70" s="148"/>
      <c r="D70" s="146"/>
      <c r="E70" s="148" t="s">
        <v>4</v>
      </c>
      <c r="F70" s="158" t="s">
        <v>57</v>
      </c>
      <c r="G70" s="91" t="e">
        <f>#REF!+#REF!-#REF!-#REF!</f>
        <v>#REF!</v>
      </c>
      <c r="H70" s="91"/>
      <c r="I70" s="125" t="e">
        <f>#REF!+#REF!-#REF!-#REF!</f>
        <v>#REF!</v>
      </c>
      <c r="J70" s="125" t="e">
        <f>#REF!+#REF!-#REF!-#REF!</f>
        <v>#REF!</v>
      </c>
      <c r="K70" s="125" t="e">
        <f t="shared" si="4"/>
        <v>#REF!</v>
      </c>
      <c r="L70" s="62" t="e">
        <f t="shared" si="5"/>
        <v>#REF!</v>
      </c>
      <c r="Q70" s="51"/>
      <c r="R70" s="51"/>
      <c r="S70" s="51"/>
      <c r="T70" s="51"/>
    </row>
    <row r="71" spans="1:20" s="50" customFormat="1" ht="11.25">
      <c r="A71" s="152"/>
      <c r="B71" s="146"/>
      <c r="C71" s="148" t="s">
        <v>217</v>
      </c>
      <c r="D71" s="148" t="s">
        <v>58</v>
      </c>
      <c r="E71" s="159"/>
      <c r="F71" s="155"/>
      <c r="G71" s="91" t="e">
        <f>#REF!+#REF!+#REF!-#REF!</f>
        <v>#REF!</v>
      </c>
      <c r="H71" s="91"/>
      <c r="I71" s="125" t="e">
        <f>#REF!+#REF!+#REF!-#REF!</f>
        <v>#REF!</v>
      </c>
      <c r="J71" s="125" t="e">
        <f>#REF!+#REF!+#REF!-#REF!</f>
        <v>#REF!</v>
      </c>
      <c r="K71" s="125" t="e">
        <f t="shared" si="4"/>
        <v>#REF!</v>
      </c>
      <c r="L71" s="62" t="e">
        <f t="shared" si="5"/>
        <v>#REF!</v>
      </c>
      <c r="Q71" s="51"/>
      <c r="R71" s="51"/>
      <c r="S71" s="51"/>
      <c r="T71" s="51"/>
    </row>
    <row r="72" spans="1:20" s="50" customFormat="1" ht="11.25">
      <c r="A72" s="152"/>
      <c r="B72" s="146"/>
      <c r="C72" s="148" t="s">
        <v>4</v>
      </c>
      <c r="D72" s="148" t="s">
        <v>59</v>
      </c>
      <c r="E72" s="148"/>
      <c r="F72" s="155"/>
      <c r="G72" s="91" t="e">
        <f>I73+I74</f>
        <v>#REF!</v>
      </c>
      <c r="H72" s="91"/>
      <c r="I72" s="125" t="e">
        <f>I73+I74</f>
        <v>#REF!</v>
      </c>
      <c r="J72" s="125" t="e">
        <f>J73+J74</f>
        <v>#REF!</v>
      </c>
      <c r="K72" s="125" t="e">
        <f t="shared" si="4"/>
        <v>#REF!</v>
      </c>
      <c r="L72" s="62" t="e">
        <f t="shared" si="5"/>
        <v>#REF!</v>
      </c>
      <c r="Q72" s="51"/>
      <c r="R72" s="51"/>
      <c r="S72" s="51"/>
      <c r="T72" s="51"/>
    </row>
    <row r="73" spans="1:20" s="50" customFormat="1" ht="11.25">
      <c r="A73" s="152"/>
      <c r="B73" s="146"/>
      <c r="C73" s="148"/>
      <c r="D73" s="154" t="s">
        <v>170</v>
      </c>
      <c r="E73" s="154" t="s">
        <v>60</v>
      </c>
      <c r="F73" s="155"/>
      <c r="G73" s="91" t="e">
        <f>#REF!+#REF!+#REF!+#REF!+#REF!+#REF!+#REF!+#REF!-#REF!-#REF!-#REF!-#REF!</f>
        <v>#REF!</v>
      </c>
      <c r="H73" s="91"/>
      <c r="I73" s="125" t="e">
        <f>#REF!+#REF!+#REF!+#REF!+#REF!+#REF!+#REF!+#REF!-#REF!-#REF!-#REF!-#REF!</f>
        <v>#REF!</v>
      </c>
      <c r="J73" s="125" t="e">
        <f>#REF!+#REF!+#REF!+#REF!+#REF!+#REF!+#REF!+#REF!-#REF!-#REF!-#REF!-#REF!</f>
        <v>#REF!</v>
      </c>
      <c r="K73" s="125" t="e">
        <f t="shared" si="4"/>
        <v>#REF!</v>
      </c>
      <c r="L73" s="62" t="e">
        <f t="shared" si="5"/>
        <v>#REF!</v>
      </c>
      <c r="Q73" s="51"/>
      <c r="R73" s="51"/>
      <c r="S73" s="51"/>
      <c r="T73" s="51"/>
    </row>
    <row r="74" spans="1:20" s="50" customFormat="1" ht="11.25">
      <c r="A74" s="152"/>
      <c r="B74" s="146"/>
      <c r="C74" s="148"/>
      <c r="D74" s="154" t="s">
        <v>171</v>
      </c>
      <c r="E74" s="154" t="s">
        <v>61</v>
      </c>
      <c r="F74" s="155"/>
      <c r="G74" s="91" t="e">
        <f>#REF!+#REF!+#REF!-#REF!</f>
        <v>#REF!</v>
      </c>
      <c r="H74" s="91"/>
      <c r="I74" s="125" t="e">
        <f>#REF!+#REF!+#REF!-#REF!</f>
        <v>#REF!</v>
      </c>
      <c r="J74" s="125" t="e">
        <f>#REF!+#REF!+#REF!-#REF!</f>
        <v>#REF!</v>
      </c>
      <c r="K74" s="125" t="e">
        <f t="shared" si="4"/>
        <v>#REF!</v>
      </c>
      <c r="L74" s="62" t="e">
        <f t="shared" si="5"/>
        <v>#REF!</v>
      </c>
      <c r="Q74" s="51"/>
      <c r="R74" s="51"/>
      <c r="S74" s="51"/>
      <c r="T74" s="51"/>
    </row>
    <row r="75" spans="1:20" s="50" customFormat="1" ht="11.25">
      <c r="A75" s="152"/>
      <c r="B75" s="146"/>
      <c r="C75" s="148" t="s">
        <v>5</v>
      </c>
      <c r="D75" s="148" t="s">
        <v>62</v>
      </c>
      <c r="E75" s="148"/>
      <c r="F75" s="155"/>
      <c r="G75" s="91" t="e">
        <f>#REF!+#REF!+#REF!+#REF!+#REF!-#REF!-#REF!-#REF!</f>
        <v>#REF!</v>
      </c>
      <c r="H75" s="91"/>
      <c r="I75" s="125" t="e">
        <f>#REF!+#REF!+#REF!+#REF!+#REF!-#REF!-#REF!-#REF!</f>
        <v>#REF!</v>
      </c>
      <c r="J75" s="125" t="e">
        <f>#REF!+#REF!+#REF!+#REF!+#REF!-#REF!-#REF!-#REF!</f>
        <v>#REF!</v>
      </c>
      <c r="K75" s="125" t="e">
        <f t="shared" si="4"/>
        <v>#REF!</v>
      </c>
      <c r="L75" s="62" t="e">
        <f t="shared" si="5"/>
        <v>#REF!</v>
      </c>
      <c r="Q75" s="51"/>
      <c r="R75" s="51"/>
      <c r="S75" s="51"/>
      <c r="T75" s="51"/>
    </row>
    <row r="76" spans="1:20" s="50" customFormat="1" ht="11.25">
      <c r="A76" s="152"/>
      <c r="B76" s="146"/>
      <c r="C76" s="148" t="s">
        <v>14</v>
      </c>
      <c r="D76" s="148" t="s">
        <v>63</v>
      </c>
      <c r="E76" s="148"/>
      <c r="F76" s="155"/>
      <c r="G76" s="91" t="e">
        <f>#REF!+#REF!+#REF!+#REF!+#REF!+#REF!-#REF!</f>
        <v>#REF!</v>
      </c>
      <c r="H76" s="91"/>
      <c r="I76" s="125" t="e">
        <f>#REF!+#REF!+#REF!+#REF!+#REF!+#REF!-#REF!</f>
        <v>#REF!</v>
      </c>
      <c r="J76" s="125" t="e">
        <f>#REF!+#REF!+#REF!+#REF!+#REF!+#REF!-#REF!</f>
        <v>#REF!</v>
      </c>
      <c r="K76" s="125" t="e">
        <f t="shared" si="4"/>
        <v>#REF!</v>
      </c>
      <c r="L76" s="62" t="e">
        <f t="shared" si="5"/>
        <v>#REF!</v>
      </c>
      <c r="Q76" s="51"/>
      <c r="R76" s="51"/>
      <c r="S76" s="51"/>
      <c r="T76" s="51"/>
    </row>
    <row r="77" spans="1:20" s="50" customFormat="1" ht="11.25">
      <c r="A77" s="152"/>
      <c r="B77" s="146"/>
      <c r="C77" s="148" t="s">
        <v>15</v>
      </c>
      <c r="D77" s="148" t="s">
        <v>64</v>
      </c>
      <c r="E77" s="148"/>
      <c r="F77" s="155"/>
      <c r="G77" s="92" t="e">
        <f>#REF!+#REF!+#REF!+#REF!+#REF!+#REF!+#REF!+#REF!+#REF!+#REF!+#REF!+#REF!+#REF!+#REF!+#REF!+#REF!+#REF!-#REF!-#REF!-#REF!-#REF!-#REF!</f>
        <v>#REF!</v>
      </c>
      <c r="H77" s="92"/>
      <c r="I77" s="125" t="e">
        <f>#REF!+#REF!+#REF!+#REF!+#REF!+#REF!+#REF!+#REF!+#REF!+#REF!+#REF!+#REF!+#REF!+#REF!+#REF!+#REF!+#REF!-#REF!-#REF!-#REF!-#REF!-#REF!</f>
        <v>#REF!</v>
      </c>
      <c r="J77" s="125" t="e">
        <f>#REF!+#REF!+#REF!+#REF!+#REF!+#REF!+#REF!+#REF!+#REF!+#REF!+#REF!+#REF!+#REF!+#REF!+#REF!+#REF!+#REF!-#REF!-#REF!-#REF!-#REF!-#REF!</f>
        <v>#REF!</v>
      </c>
      <c r="K77" s="125" t="e">
        <f t="shared" si="4"/>
        <v>#REF!</v>
      </c>
      <c r="L77" s="62" t="e">
        <f t="shared" si="5"/>
        <v>#REF!</v>
      </c>
      <c r="Q77" s="51"/>
      <c r="R77" s="51"/>
      <c r="S77" s="51"/>
      <c r="T77" s="51"/>
    </row>
    <row r="78" spans="1:20" s="50" customFormat="1" ht="11.25">
      <c r="A78" s="160"/>
      <c r="B78" s="148" t="s">
        <v>21</v>
      </c>
      <c r="C78" s="155" t="s">
        <v>129</v>
      </c>
      <c r="D78" s="148"/>
      <c r="E78" s="148"/>
      <c r="F78" s="155"/>
      <c r="G78" s="148"/>
      <c r="H78" s="148"/>
      <c r="I78" s="125" t="e">
        <f>SUM(I79:I80)</f>
        <v>#REF!</v>
      </c>
      <c r="J78" s="125" t="e">
        <f>SUM(J79:J80)</f>
        <v>#REF!</v>
      </c>
      <c r="K78" s="125" t="e">
        <f t="shared" si="4"/>
        <v>#REF!</v>
      </c>
      <c r="L78" s="62" t="e">
        <f t="shared" si="5"/>
        <v>#REF!</v>
      </c>
      <c r="Q78" s="51"/>
      <c r="R78" s="51"/>
      <c r="S78" s="51"/>
      <c r="T78" s="51"/>
    </row>
    <row r="79" spans="1:20" s="50" customFormat="1" ht="11.25">
      <c r="A79" s="152"/>
      <c r="B79" s="146"/>
      <c r="C79" s="148" t="s">
        <v>215</v>
      </c>
      <c r="D79" s="148" t="s">
        <v>65</v>
      </c>
      <c r="E79" s="146"/>
      <c r="F79" s="159"/>
      <c r="G79" s="148"/>
      <c r="H79" s="148"/>
      <c r="I79" s="125" t="e">
        <f>#REF!+#REF!+#REF!</f>
        <v>#REF!</v>
      </c>
      <c r="J79" s="125" t="e">
        <f>#REF!+#REF!+#REF!</f>
        <v>#REF!</v>
      </c>
      <c r="K79" s="125" t="e">
        <f t="shared" si="4"/>
        <v>#REF!</v>
      </c>
      <c r="L79" s="62" t="e">
        <f t="shared" si="5"/>
        <v>#REF!</v>
      </c>
      <c r="Q79" s="51"/>
      <c r="R79" s="51"/>
      <c r="S79" s="51"/>
      <c r="T79" s="51"/>
    </row>
    <row r="80" spans="1:20" s="50" customFormat="1" ht="11.25">
      <c r="A80" s="144"/>
      <c r="B80" s="146"/>
      <c r="C80" s="148" t="s">
        <v>216</v>
      </c>
      <c r="D80" s="148" t="s">
        <v>66</v>
      </c>
      <c r="E80" s="146"/>
      <c r="F80" s="157"/>
      <c r="G80" s="148"/>
      <c r="H80" s="148"/>
      <c r="I80" s="125" t="e">
        <f>#REF!</f>
        <v>#REF!</v>
      </c>
      <c r="J80" s="125" t="e">
        <f>#REF!</f>
        <v>#REF!</v>
      </c>
      <c r="K80" s="125" t="e">
        <f t="shared" si="4"/>
        <v>#REF!</v>
      </c>
      <c r="L80" s="62" t="e">
        <f t="shared" si="5"/>
        <v>#REF!</v>
      </c>
      <c r="Q80" s="51"/>
      <c r="R80" s="51"/>
      <c r="S80" s="51"/>
      <c r="T80" s="51"/>
    </row>
    <row r="81" spans="1:20" s="97" customFormat="1" ht="10.5">
      <c r="A81" s="151"/>
      <c r="B81" s="146" t="s">
        <v>67</v>
      </c>
      <c r="C81" s="161" t="s">
        <v>130</v>
      </c>
      <c r="D81" s="146"/>
      <c r="E81" s="146"/>
      <c r="F81" s="162"/>
      <c r="G81" s="146"/>
      <c r="H81" s="146"/>
      <c r="I81" s="163" t="e">
        <f>SUM(I82:I85)</f>
        <v>#REF!</v>
      </c>
      <c r="J81" s="163" t="e">
        <f>SUM(J82:J85)</f>
        <v>#REF!</v>
      </c>
      <c r="K81" s="163" t="e">
        <f t="shared" si="4"/>
        <v>#REF!</v>
      </c>
      <c r="L81" s="80" t="e">
        <f t="shared" si="5"/>
        <v>#REF!</v>
      </c>
      <c r="Q81" s="98"/>
      <c r="R81" s="98"/>
      <c r="S81" s="98"/>
      <c r="T81" s="98"/>
    </row>
    <row r="82" spans="1:20" s="50" customFormat="1" ht="11.25">
      <c r="A82" s="144"/>
      <c r="B82" s="146"/>
      <c r="C82" s="146" t="s">
        <v>215</v>
      </c>
      <c r="D82" s="155" t="s">
        <v>131</v>
      </c>
      <c r="E82" s="146"/>
      <c r="F82" s="155"/>
      <c r="G82" s="148"/>
      <c r="H82" s="148"/>
      <c r="I82" s="125" t="e">
        <f>#REF!+#REF!+#REF!+#REF!</f>
        <v>#REF!</v>
      </c>
      <c r="J82" s="125" t="e">
        <f>#REF!+#REF!+#REF!+#REF!</f>
        <v>#REF!</v>
      </c>
      <c r="K82" s="125" t="e">
        <f t="shared" si="4"/>
        <v>#REF!</v>
      </c>
      <c r="L82" s="62" t="e">
        <f t="shared" si="5"/>
        <v>#REF!</v>
      </c>
      <c r="Q82" s="51"/>
      <c r="R82" s="51"/>
      <c r="S82" s="51"/>
      <c r="T82" s="51"/>
    </row>
    <row r="83" spans="1:20" s="50" customFormat="1" ht="11.25">
      <c r="A83" s="152"/>
      <c r="B83" s="146"/>
      <c r="C83" s="146" t="s">
        <v>216</v>
      </c>
      <c r="D83" s="155" t="s">
        <v>68</v>
      </c>
      <c r="E83" s="146"/>
      <c r="F83" s="159"/>
      <c r="G83" s="148"/>
      <c r="H83" s="148"/>
      <c r="I83" s="125" t="e">
        <f>#REF!+#REF!+#REF!+#REF!+#REF!+#REF!+#REF!+#REF!+#REF!+#REF!+#REF!+#REF!+#REF!+#REF!</f>
        <v>#REF!</v>
      </c>
      <c r="J83" s="125" t="e">
        <f>#REF!+#REF!+#REF!+#REF!+#REF!+#REF!+#REF!+#REF!+#REF!+#REF!+#REF!+#REF!+#REF!+#REF!</f>
        <v>#REF!</v>
      </c>
      <c r="K83" s="125" t="e">
        <f t="shared" si="4"/>
        <v>#REF!</v>
      </c>
      <c r="L83" s="62" t="e">
        <f t="shared" si="5"/>
        <v>#REF!</v>
      </c>
      <c r="Q83" s="51"/>
      <c r="R83" s="51"/>
      <c r="S83" s="51"/>
      <c r="T83" s="51"/>
    </row>
    <row r="84" spans="1:20" s="50" customFormat="1" ht="11.25">
      <c r="A84" s="152"/>
      <c r="B84" s="146"/>
      <c r="C84" s="146" t="s">
        <v>217</v>
      </c>
      <c r="D84" s="155" t="s">
        <v>69</v>
      </c>
      <c r="E84" s="146"/>
      <c r="F84" s="159"/>
      <c r="G84" s="148"/>
      <c r="H84" s="148"/>
      <c r="I84" s="125" t="e">
        <f>#REF!</f>
        <v>#REF!</v>
      </c>
      <c r="J84" s="125" t="e">
        <f>#REF!</f>
        <v>#REF!</v>
      </c>
      <c r="K84" s="125" t="e">
        <f t="shared" si="4"/>
        <v>#REF!</v>
      </c>
      <c r="L84" s="62" t="e">
        <f t="shared" si="5"/>
        <v>#REF!</v>
      </c>
      <c r="Q84" s="51"/>
      <c r="R84" s="51"/>
      <c r="S84" s="51"/>
      <c r="T84" s="51"/>
    </row>
    <row r="85" spans="1:20" s="50" customFormat="1" ht="11.25">
      <c r="A85" s="152"/>
      <c r="B85" s="146"/>
      <c r="C85" s="146" t="s">
        <v>4</v>
      </c>
      <c r="D85" s="155" t="s">
        <v>70</v>
      </c>
      <c r="E85" s="146"/>
      <c r="F85" s="159"/>
      <c r="G85" s="148"/>
      <c r="H85" s="148"/>
      <c r="I85" s="125" t="e">
        <f>#REF!+#REF!+#REF!</f>
        <v>#REF!</v>
      </c>
      <c r="J85" s="125" t="e">
        <f>#REF!+#REF!+#REF!</f>
        <v>#REF!</v>
      </c>
      <c r="K85" s="140" t="e">
        <f t="shared" si="4"/>
        <v>#REF!</v>
      </c>
      <c r="L85" s="211" t="e">
        <f t="shared" si="5"/>
        <v>#REF!</v>
      </c>
      <c r="Q85" s="51"/>
      <c r="R85" s="51"/>
      <c r="S85" s="51"/>
      <c r="T85" s="51"/>
    </row>
    <row r="86" spans="1:20" s="97" customFormat="1" ht="10.5">
      <c r="A86" s="303" t="s">
        <v>71</v>
      </c>
      <c r="B86" s="304"/>
      <c r="C86" s="304"/>
      <c r="D86" s="304"/>
      <c r="E86" s="304"/>
      <c r="F86" s="304"/>
      <c r="G86" s="311"/>
      <c r="H86" s="304"/>
      <c r="I86" s="141" t="e">
        <f>I40+I46+I78+I81</f>
        <v>#REF!</v>
      </c>
      <c r="J86" s="141" t="e">
        <f>J40+J46+J78+J81</f>
        <v>#REF!</v>
      </c>
      <c r="K86" s="141" t="e">
        <f t="shared" si="4"/>
        <v>#REF!</v>
      </c>
      <c r="L86" s="72" t="e">
        <f t="shared" si="5"/>
        <v>#REF!</v>
      </c>
      <c r="Q86" s="98"/>
      <c r="R86" s="98"/>
      <c r="S86" s="98"/>
      <c r="T86" s="98"/>
    </row>
    <row r="87" spans="1:20" s="97" customFormat="1" ht="10.5">
      <c r="A87" s="144" t="s">
        <v>95</v>
      </c>
      <c r="B87" s="145" t="s">
        <v>72</v>
      </c>
      <c r="C87" s="146"/>
      <c r="D87" s="146"/>
      <c r="E87" s="146"/>
      <c r="F87" s="162"/>
      <c r="G87" s="164"/>
      <c r="H87" s="165"/>
      <c r="I87" s="119"/>
      <c r="J87" s="119"/>
      <c r="K87" s="119"/>
      <c r="L87" s="70"/>
      <c r="Q87" s="98"/>
      <c r="R87" s="98"/>
      <c r="S87" s="98"/>
      <c r="T87" s="98"/>
    </row>
    <row r="88" spans="1:20" s="97" customFormat="1" ht="10.5">
      <c r="A88" s="144"/>
      <c r="B88" s="146" t="s">
        <v>3</v>
      </c>
      <c r="C88" s="145" t="s">
        <v>115</v>
      </c>
      <c r="D88" s="146"/>
      <c r="E88" s="146"/>
      <c r="F88" s="161"/>
      <c r="G88" s="146"/>
      <c r="H88" s="165"/>
      <c r="I88" s="119" t="e">
        <f>#REF!+#REF!</f>
        <v>#REF!</v>
      </c>
      <c r="J88" s="119" t="e">
        <f>#REF!+#REF!</f>
        <v>#REF!</v>
      </c>
      <c r="K88" s="119" t="e">
        <f>I88-J88</f>
        <v>#REF!</v>
      </c>
      <c r="L88" s="70" t="e">
        <f>IF(J88=0,"-    ",K88/J88)</f>
        <v>#REF!</v>
      </c>
      <c r="Q88" s="98"/>
      <c r="R88" s="98"/>
      <c r="S88" s="98"/>
      <c r="T88" s="98"/>
    </row>
    <row r="89" spans="1:20" s="97" customFormat="1" ht="10.5">
      <c r="A89" s="144"/>
      <c r="B89" s="146" t="s">
        <v>10</v>
      </c>
      <c r="C89" s="145" t="s">
        <v>116</v>
      </c>
      <c r="D89" s="146"/>
      <c r="E89" s="146"/>
      <c r="F89" s="162"/>
      <c r="G89" s="166"/>
      <c r="H89" s="165"/>
      <c r="I89" s="119" t="e">
        <f>#REF!+#REF!</f>
        <v>#REF!</v>
      </c>
      <c r="J89" s="119" t="e">
        <f>#REF!+#REF!</f>
        <v>#REF!</v>
      </c>
      <c r="K89" s="119" t="e">
        <f>I89-J89</f>
        <v>#REF!</v>
      </c>
      <c r="L89" s="70" t="e">
        <f>IF(J89=0,"-    ",K89/J89)</f>
        <v>#REF!</v>
      </c>
      <c r="Q89" s="98"/>
      <c r="R89" s="98"/>
      <c r="S89" s="98"/>
      <c r="T89" s="98"/>
    </row>
    <row r="90" spans="1:20" s="97" customFormat="1" ht="10.5">
      <c r="A90" s="303" t="s">
        <v>74</v>
      </c>
      <c r="B90" s="304"/>
      <c r="C90" s="304"/>
      <c r="D90" s="304"/>
      <c r="E90" s="304"/>
      <c r="F90" s="304"/>
      <c r="G90" s="306"/>
      <c r="H90" s="304"/>
      <c r="I90" s="141" t="e">
        <f>SUM(I88:I89)</f>
        <v>#REF!</v>
      </c>
      <c r="J90" s="141" t="e">
        <f>SUM(J88:J89)</f>
        <v>#REF!</v>
      </c>
      <c r="K90" s="141" t="e">
        <f>I90-J90</f>
        <v>#REF!</v>
      </c>
      <c r="L90" s="72" t="e">
        <f>IF(J90=0,"-    ",K90/J90)</f>
        <v>#REF!</v>
      </c>
      <c r="Q90" s="98"/>
      <c r="R90" s="98"/>
      <c r="S90" s="98"/>
      <c r="T90" s="98"/>
    </row>
    <row r="91" spans="1:20" s="102" customFormat="1" ht="5.25" customHeight="1" thickBot="1">
      <c r="A91" s="167"/>
      <c r="B91" s="161"/>
      <c r="C91" s="161"/>
      <c r="D91" s="161"/>
      <c r="E91" s="161"/>
      <c r="F91" s="161"/>
      <c r="G91" s="161"/>
      <c r="H91" s="161"/>
      <c r="I91" s="168"/>
      <c r="J91" s="168"/>
      <c r="K91" s="168"/>
      <c r="L91" s="214"/>
      <c r="Q91" s="103"/>
      <c r="R91" s="103"/>
      <c r="S91" s="103"/>
      <c r="T91" s="103"/>
    </row>
    <row r="92" spans="1:20" s="97" customFormat="1" ht="11.25" thickBot="1">
      <c r="A92" s="295" t="s">
        <v>73</v>
      </c>
      <c r="B92" s="296"/>
      <c r="C92" s="296"/>
      <c r="D92" s="296"/>
      <c r="E92" s="296"/>
      <c r="F92" s="296"/>
      <c r="G92" s="296"/>
      <c r="H92" s="296"/>
      <c r="I92" s="169" t="e">
        <f>I37+I86+I90</f>
        <v>#REF!</v>
      </c>
      <c r="J92" s="169" t="e">
        <f>J37+J86+J90</f>
        <v>#REF!</v>
      </c>
      <c r="K92" s="169" t="e">
        <f>I92-J92</f>
        <v>#REF!</v>
      </c>
      <c r="L92" s="215" t="e">
        <f>IF(J92=0,"-    ",K92/J92)</f>
        <v>#REF!</v>
      </c>
      <c r="M92" s="229"/>
      <c r="Q92" s="98"/>
      <c r="R92" s="98"/>
      <c r="S92" s="98"/>
      <c r="T92" s="98"/>
    </row>
    <row r="93" spans="1:20" s="104" customFormat="1" ht="10.5">
      <c r="A93" s="144" t="s">
        <v>98</v>
      </c>
      <c r="B93" s="145" t="s">
        <v>75</v>
      </c>
      <c r="C93" s="146"/>
      <c r="D93" s="146"/>
      <c r="E93" s="146"/>
      <c r="F93" s="162"/>
      <c r="G93" s="146"/>
      <c r="H93" s="165"/>
      <c r="I93" s="119"/>
      <c r="J93" s="119"/>
      <c r="K93" s="119"/>
      <c r="L93" s="70"/>
      <c r="Q93" s="105"/>
      <c r="R93" s="105"/>
      <c r="S93" s="105"/>
      <c r="T93" s="105"/>
    </row>
    <row r="94" spans="1:20" s="104" customFormat="1" ht="10.5">
      <c r="A94" s="144"/>
      <c r="B94" s="146" t="s">
        <v>149</v>
      </c>
      <c r="C94" s="145" t="s">
        <v>76</v>
      </c>
      <c r="D94" s="146"/>
      <c r="E94" s="146"/>
      <c r="F94" s="161"/>
      <c r="G94" s="146"/>
      <c r="H94" s="165"/>
      <c r="I94" s="119" t="e">
        <f>#REF!</f>
        <v>#REF!</v>
      </c>
      <c r="J94" s="119" t="e">
        <f>#REF!</f>
        <v>#REF!</v>
      </c>
      <c r="K94" s="119" t="e">
        <f>I94-J94</f>
        <v>#REF!</v>
      </c>
      <c r="L94" s="70" t="e">
        <f>IF(J94=0,"-    ",K94/J94)</f>
        <v>#REF!</v>
      </c>
      <c r="Q94" s="105"/>
      <c r="R94" s="105"/>
      <c r="S94" s="105"/>
      <c r="T94" s="105"/>
    </row>
    <row r="95" spans="1:20" s="104" customFormat="1" ht="10.5">
      <c r="A95" s="144"/>
      <c r="B95" s="146" t="s">
        <v>216</v>
      </c>
      <c r="C95" s="161" t="s">
        <v>114</v>
      </c>
      <c r="D95" s="146"/>
      <c r="E95" s="146"/>
      <c r="F95" s="162"/>
      <c r="G95" s="146"/>
      <c r="H95" s="165"/>
      <c r="I95" s="119" t="e">
        <f>#REF!</f>
        <v>#REF!</v>
      </c>
      <c r="J95" s="119" t="e">
        <f>#REF!</f>
        <v>#REF!</v>
      </c>
      <c r="K95" s="119" t="e">
        <f>I95-J95</f>
        <v>#REF!</v>
      </c>
      <c r="L95" s="70" t="e">
        <f>IF(J95=0,"-    ",K95/J95)</f>
        <v>#REF!</v>
      </c>
      <c r="Q95" s="105"/>
      <c r="R95" s="105"/>
      <c r="S95" s="105"/>
      <c r="T95" s="105"/>
    </row>
    <row r="96" spans="1:20" s="104" customFormat="1" ht="10.5">
      <c r="A96" s="144"/>
      <c r="B96" s="161" t="s">
        <v>217</v>
      </c>
      <c r="C96" s="146" t="s">
        <v>77</v>
      </c>
      <c r="D96" s="146"/>
      <c r="E96" s="146"/>
      <c r="F96" s="162"/>
      <c r="G96" s="146"/>
      <c r="H96" s="165"/>
      <c r="I96" s="119" t="e">
        <f>#REF!</f>
        <v>#REF!</v>
      </c>
      <c r="J96" s="119" t="e">
        <f>#REF!</f>
        <v>#REF!</v>
      </c>
      <c r="K96" s="119" t="e">
        <f>I96-J96</f>
        <v>#REF!</v>
      </c>
      <c r="L96" s="70" t="e">
        <f>IF(J96=0,"-    ",K96/J96)</f>
        <v>#REF!</v>
      </c>
      <c r="Q96" s="105"/>
      <c r="R96" s="105"/>
      <c r="S96" s="105"/>
      <c r="T96" s="105"/>
    </row>
    <row r="97" spans="1:20" s="104" customFormat="1" ht="10.5">
      <c r="A97" s="144"/>
      <c r="B97" s="146" t="s">
        <v>4</v>
      </c>
      <c r="C97" s="145" t="s">
        <v>78</v>
      </c>
      <c r="D97" s="146"/>
      <c r="E97" s="146"/>
      <c r="F97" s="161"/>
      <c r="G97" s="166"/>
      <c r="H97" s="165"/>
      <c r="I97" s="119" t="e">
        <f>#REF!+#REF!+#REF!+#REF!+#REF!+#REF!+#REF!</f>
        <v>#REF!</v>
      </c>
      <c r="J97" s="119" t="e">
        <f>#REF!+#REF!+#REF!+#REF!+#REF!+#REF!+#REF!</f>
        <v>#REF!</v>
      </c>
      <c r="K97" s="119" t="e">
        <f>I97-J97</f>
        <v>#REF!</v>
      </c>
      <c r="L97" s="70" t="e">
        <f>IF(J97=0,"-    ",K97/J97)</f>
        <v>#REF!</v>
      </c>
      <c r="Q97" s="105"/>
      <c r="R97" s="105"/>
      <c r="S97" s="105"/>
      <c r="T97" s="105"/>
    </row>
    <row r="98" spans="1:20" s="97" customFormat="1" ht="11.25" thickBot="1">
      <c r="A98" s="298" t="s">
        <v>79</v>
      </c>
      <c r="B98" s="299"/>
      <c r="C98" s="299"/>
      <c r="D98" s="299"/>
      <c r="E98" s="299"/>
      <c r="F98" s="299"/>
      <c r="G98" s="300"/>
      <c r="H98" s="301"/>
      <c r="I98" s="170" t="e">
        <f>SUM(I94:I97)</f>
        <v>#REF!</v>
      </c>
      <c r="J98" s="170" t="e">
        <f>SUM(J94:J97)</f>
        <v>#REF!</v>
      </c>
      <c r="K98" s="170" t="e">
        <f>I98-J98</f>
        <v>#REF!</v>
      </c>
      <c r="L98" s="216" t="e">
        <f>IF(J98=0,"-    ",K98/J98)</f>
        <v>#REF!</v>
      </c>
      <c r="Q98" s="98"/>
      <c r="R98" s="98"/>
      <c r="S98" s="98"/>
      <c r="T98" s="98"/>
    </row>
    <row r="99" spans="1:20" s="55" customFormat="1" ht="11.25">
      <c r="A99" s="142"/>
      <c r="B99" s="142"/>
      <c r="C99" s="142"/>
      <c r="D99" s="142"/>
      <c r="E99" s="142"/>
      <c r="F99" s="142"/>
      <c r="G99" s="142"/>
      <c r="H99" s="142"/>
      <c r="I99" s="171"/>
      <c r="J99" s="171"/>
      <c r="K99" s="171"/>
      <c r="L99" s="58"/>
      <c r="Q99" s="56"/>
      <c r="R99" s="56"/>
      <c r="S99" s="56"/>
      <c r="T99" s="56"/>
    </row>
    <row r="100" spans="1:20" s="55" customFormat="1" ht="11.25">
      <c r="A100" s="142"/>
      <c r="B100" s="142"/>
      <c r="C100" s="142"/>
      <c r="D100" s="142"/>
      <c r="E100" s="142"/>
      <c r="F100" s="142"/>
      <c r="G100" s="142"/>
      <c r="H100" s="142"/>
      <c r="I100" s="171"/>
      <c r="J100" s="171"/>
      <c r="K100" s="171"/>
      <c r="L100" s="58"/>
      <c r="Q100" s="56"/>
      <c r="R100" s="56"/>
      <c r="S100" s="56"/>
      <c r="T100" s="56"/>
    </row>
    <row r="101" spans="1:20" s="53" customFormat="1" ht="12" thickBot="1">
      <c r="A101" s="172"/>
      <c r="B101" s="172"/>
      <c r="C101" s="172"/>
      <c r="D101" s="172"/>
      <c r="E101" s="172"/>
      <c r="F101" s="173"/>
      <c r="G101" s="174"/>
      <c r="H101" s="174"/>
      <c r="I101" s="175"/>
      <c r="J101" s="174"/>
      <c r="K101" s="174"/>
      <c r="L101" s="217"/>
      <c r="Q101" s="51"/>
      <c r="R101" s="51"/>
      <c r="S101" s="51"/>
      <c r="T101" s="51"/>
    </row>
    <row r="102" spans="1:12" ht="36" customHeight="1" thickBot="1">
      <c r="A102" s="293" t="s">
        <v>80</v>
      </c>
      <c r="B102" s="294"/>
      <c r="C102" s="294"/>
      <c r="D102" s="294"/>
      <c r="E102" s="294"/>
      <c r="F102" s="294"/>
      <c r="G102" s="294"/>
      <c r="H102" s="294"/>
      <c r="I102" s="294"/>
      <c r="J102" s="294"/>
      <c r="K102" s="288" t="s">
        <v>2</v>
      </c>
      <c r="L102" s="289"/>
    </row>
    <row r="103" spans="1:12" ht="13.5" thickBot="1">
      <c r="A103" s="176"/>
      <c r="B103" s="176"/>
      <c r="C103" s="176"/>
      <c r="D103" s="176"/>
      <c r="E103" s="176"/>
      <c r="F103" s="177"/>
      <c r="G103" s="174"/>
      <c r="H103" s="174"/>
      <c r="I103" s="178"/>
      <c r="J103" s="179"/>
      <c r="K103" s="179"/>
      <c r="L103" s="82"/>
    </row>
    <row r="104" spans="1:12" ht="12.75" customHeight="1">
      <c r="A104" s="279" t="s">
        <v>146</v>
      </c>
      <c r="B104" s="280"/>
      <c r="C104" s="280"/>
      <c r="D104" s="280"/>
      <c r="E104" s="280"/>
      <c r="F104" s="280"/>
      <c r="G104" s="280"/>
      <c r="H104" s="280"/>
      <c r="I104" s="284" t="s">
        <v>292</v>
      </c>
      <c r="J104" s="284" t="s">
        <v>293</v>
      </c>
      <c r="K104" s="284" t="s">
        <v>294</v>
      </c>
      <c r="L104" s="290"/>
    </row>
    <row r="105" spans="1:12" s="21" customFormat="1" ht="39.75" customHeight="1">
      <c r="A105" s="281"/>
      <c r="B105" s="282"/>
      <c r="C105" s="282"/>
      <c r="D105" s="282"/>
      <c r="E105" s="282"/>
      <c r="F105" s="282"/>
      <c r="G105" s="283"/>
      <c r="H105" s="282"/>
      <c r="I105" s="285"/>
      <c r="J105" s="285"/>
      <c r="K105" s="180" t="s">
        <v>147</v>
      </c>
      <c r="L105" s="59" t="s">
        <v>148</v>
      </c>
    </row>
    <row r="106" spans="1:20" s="50" customFormat="1" ht="11.25">
      <c r="A106" s="181"/>
      <c r="B106" s="182"/>
      <c r="C106" s="182"/>
      <c r="D106" s="182"/>
      <c r="E106" s="182"/>
      <c r="F106" s="183"/>
      <c r="G106" s="184"/>
      <c r="H106" s="185"/>
      <c r="I106" s="186"/>
      <c r="J106" s="187"/>
      <c r="K106" s="187"/>
      <c r="L106" s="218"/>
      <c r="Q106" s="51"/>
      <c r="R106" s="51"/>
      <c r="S106" s="51"/>
      <c r="T106" s="51"/>
    </row>
    <row r="107" spans="1:20" s="97" customFormat="1" ht="10.5">
      <c r="A107" s="120" t="s">
        <v>86</v>
      </c>
      <c r="B107" s="188" t="s">
        <v>117</v>
      </c>
      <c r="C107" s="114"/>
      <c r="D107" s="114"/>
      <c r="E107" s="114"/>
      <c r="F107" s="116"/>
      <c r="G107" s="117"/>
      <c r="H107" s="107"/>
      <c r="I107" s="119"/>
      <c r="J107" s="106"/>
      <c r="K107" s="106"/>
      <c r="L107" s="219"/>
      <c r="Q107" s="98"/>
      <c r="R107" s="98"/>
      <c r="S107" s="98"/>
      <c r="T107" s="98"/>
    </row>
    <row r="108" spans="1:20" s="97" customFormat="1" ht="10.5">
      <c r="A108" s="120"/>
      <c r="B108" s="114"/>
      <c r="C108" s="114"/>
      <c r="D108" s="114"/>
      <c r="E108" s="114"/>
      <c r="F108" s="142"/>
      <c r="G108" s="117"/>
      <c r="H108" s="107"/>
      <c r="I108" s="119"/>
      <c r="J108" s="106"/>
      <c r="K108" s="106"/>
      <c r="L108" s="219"/>
      <c r="Q108" s="98"/>
      <c r="R108" s="98"/>
      <c r="S108" s="98"/>
      <c r="T108" s="98"/>
    </row>
    <row r="109" spans="1:20" s="97" customFormat="1" ht="11.25">
      <c r="A109" s="113"/>
      <c r="B109" s="114" t="s">
        <v>3</v>
      </c>
      <c r="C109" s="115" t="s">
        <v>118</v>
      </c>
      <c r="D109" s="114"/>
      <c r="E109" s="114"/>
      <c r="F109" s="116"/>
      <c r="G109" s="117"/>
      <c r="H109" s="107"/>
      <c r="I109" s="119" t="e">
        <f>#REF!</f>
        <v>#REF!</v>
      </c>
      <c r="J109" s="119" t="e">
        <f>#REF!</f>
        <v>#REF!</v>
      </c>
      <c r="K109" s="119" t="e">
        <f aca="true" t="shared" si="6" ref="K109:K124">I109-J109</f>
        <v>#REF!</v>
      </c>
      <c r="L109" s="70" t="e">
        <f aca="true" t="shared" si="7" ref="L109:L124">IF(J109=0,"-    ",K109/J109)</f>
        <v>#REF!</v>
      </c>
      <c r="Q109" s="98"/>
      <c r="R109" s="98"/>
      <c r="S109" s="98"/>
      <c r="T109" s="98"/>
    </row>
    <row r="110" spans="1:20" s="97" customFormat="1" ht="11.25">
      <c r="A110" s="113"/>
      <c r="B110" s="114" t="s">
        <v>10</v>
      </c>
      <c r="C110" s="189" t="s">
        <v>219</v>
      </c>
      <c r="D110" s="114"/>
      <c r="E110" s="114"/>
      <c r="F110" s="115"/>
      <c r="G110" s="117"/>
      <c r="H110" s="107"/>
      <c r="I110" s="119" t="e">
        <f>I111+I112+SUM(I116:I118)</f>
        <v>#REF!</v>
      </c>
      <c r="J110" s="119" t="e">
        <f>J111+J112+SUM(J116:J118)</f>
        <v>#REF!</v>
      </c>
      <c r="K110" s="119" t="e">
        <f t="shared" si="6"/>
        <v>#REF!</v>
      </c>
      <c r="L110" s="70" t="e">
        <f t="shared" si="7"/>
        <v>#REF!</v>
      </c>
      <c r="Q110" s="98"/>
      <c r="R110" s="98"/>
      <c r="S110" s="98"/>
      <c r="T110" s="98"/>
    </row>
    <row r="111" spans="1:20" s="50" customFormat="1" ht="11.25">
      <c r="A111" s="126"/>
      <c r="B111" s="114"/>
      <c r="C111" s="148" t="s">
        <v>215</v>
      </c>
      <c r="D111" s="148" t="s">
        <v>220</v>
      </c>
      <c r="E111" s="146"/>
      <c r="F111" s="123"/>
      <c r="G111" s="89"/>
      <c r="H111" s="190"/>
      <c r="I111" s="125" t="e">
        <f>#REF!</f>
        <v>#REF!</v>
      </c>
      <c r="J111" s="125" t="e">
        <f>#REF!</f>
        <v>#REF!</v>
      </c>
      <c r="K111" s="125" t="e">
        <f t="shared" si="6"/>
        <v>#REF!</v>
      </c>
      <c r="L111" s="62" t="e">
        <f t="shared" si="7"/>
        <v>#REF!</v>
      </c>
      <c r="Q111" s="51"/>
      <c r="R111" s="51"/>
      <c r="S111" s="51"/>
      <c r="T111" s="51"/>
    </row>
    <row r="112" spans="1:20" s="50" customFormat="1" ht="11.25">
      <c r="A112" s="126"/>
      <c r="B112" s="114"/>
      <c r="C112" s="148" t="s">
        <v>216</v>
      </c>
      <c r="D112" s="148" t="s">
        <v>221</v>
      </c>
      <c r="E112" s="146"/>
      <c r="F112" s="123"/>
      <c r="G112" s="89"/>
      <c r="H112" s="190"/>
      <c r="I112" s="125" t="e">
        <f>SUM(I113:I115)</f>
        <v>#REF!</v>
      </c>
      <c r="J112" s="125" t="e">
        <f>SUM(J113:J115)</f>
        <v>#REF!</v>
      </c>
      <c r="K112" s="125" t="e">
        <f t="shared" si="6"/>
        <v>#REF!</v>
      </c>
      <c r="L112" s="62" t="e">
        <f t="shared" si="7"/>
        <v>#REF!</v>
      </c>
      <c r="Q112" s="51"/>
      <c r="R112" s="51"/>
      <c r="S112" s="51"/>
      <c r="T112" s="51"/>
    </row>
    <row r="113" spans="1:20" s="50" customFormat="1" ht="11.25">
      <c r="A113" s="152"/>
      <c r="B113" s="146"/>
      <c r="C113" s="148"/>
      <c r="D113" s="154" t="s">
        <v>222</v>
      </c>
      <c r="E113" s="154" t="s">
        <v>223</v>
      </c>
      <c r="F113" s="155"/>
      <c r="G113" s="148"/>
      <c r="H113" s="148"/>
      <c r="I113" s="125" t="e">
        <f>#REF!</f>
        <v>#REF!</v>
      </c>
      <c r="J113" s="125" t="e">
        <f>#REF!</f>
        <v>#REF!</v>
      </c>
      <c r="K113" s="125" t="e">
        <f t="shared" si="6"/>
        <v>#REF!</v>
      </c>
      <c r="L113" s="62" t="e">
        <f t="shared" si="7"/>
        <v>#REF!</v>
      </c>
      <c r="Q113" s="51"/>
      <c r="R113" s="51"/>
      <c r="S113" s="51"/>
      <c r="T113" s="51"/>
    </row>
    <row r="114" spans="1:20" s="50" customFormat="1" ht="11.25">
      <c r="A114" s="152"/>
      <c r="B114" s="146"/>
      <c r="C114" s="148"/>
      <c r="D114" s="154" t="s">
        <v>171</v>
      </c>
      <c r="E114" s="154" t="s">
        <v>226</v>
      </c>
      <c r="F114" s="155"/>
      <c r="G114" s="148"/>
      <c r="H114" s="148"/>
      <c r="I114" s="125" t="e">
        <f>#REF!</f>
        <v>#REF!</v>
      </c>
      <c r="J114" s="125" t="e">
        <f>#REF!</f>
        <v>#REF!</v>
      </c>
      <c r="K114" s="125" t="e">
        <f t="shared" si="6"/>
        <v>#REF!</v>
      </c>
      <c r="L114" s="62" t="e">
        <f t="shared" si="7"/>
        <v>#REF!</v>
      </c>
      <c r="Q114" s="51"/>
      <c r="R114" s="51"/>
      <c r="S114" s="51"/>
      <c r="T114" s="51"/>
    </row>
    <row r="115" spans="1:20" s="50" customFormat="1" ht="11.25">
      <c r="A115" s="152"/>
      <c r="B115" s="146"/>
      <c r="C115" s="148"/>
      <c r="D115" s="154" t="s">
        <v>224</v>
      </c>
      <c r="E115" s="154" t="s">
        <v>225</v>
      </c>
      <c r="F115" s="155"/>
      <c r="G115" s="148"/>
      <c r="H115" s="148"/>
      <c r="I115" s="125" t="e">
        <f>#REF!</f>
        <v>#REF!</v>
      </c>
      <c r="J115" s="125" t="e">
        <f>#REF!</f>
        <v>#REF!</v>
      </c>
      <c r="K115" s="125" t="e">
        <f t="shared" si="6"/>
        <v>#REF!</v>
      </c>
      <c r="L115" s="62" t="e">
        <f t="shared" si="7"/>
        <v>#REF!</v>
      </c>
      <c r="Q115" s="51"/>
      <c r="R115" s="51"/>
      <c r="S115" s="51"/>
      <c r="T115" s="51"/>
    </row>
    <row r="116" spans="1:20" s="50" customFormat="1" ht="11.25">
      <c r="A116" s="152"/>
      <c r="B116" s="146"/>
      <c r="C116" s="129" t="s">
        <v>217</v>
      </c>
      <c r="D116" s="129" t="s">
        <v>227</v>
      </c>
      <c r="E116" s="148"/>
      <c r="F116" s="155"/>
      <c r="G116" s="148"/>
      <c r="H116" s="148"/>
      <c r="I116" s="125" t="e">
        <f>#REF!+#REF!</f>
        <v>#REF!</v>
      </c>
      <c r="J116" s="125" t="e">
        <f>#REF!+#REF!</f>
        <v>#REF!</v>
      </c>
      <c r="K116" s="125" t="e">
        <f t="shared" si="6"/>
        <v>#REF!</v>
      </c>
      <c r="L116" s="62" t="e">
        <f t="shared" si="7"/>
        <v>#REF!</v>
      </c>
      <c r="Q116" s="51"/>
      <c r="R116" s="51"/>
      <c r="S116" s="51"/>
      <c r="T116" s="51"/>
    </row>
    <row r="117" spans="1:20" s="50" customFormat="1" ht="11.25">
      <c r="A117" s="152"/>
      <c r="B117" s="146"/>
      <c r="C117" s="129" t="s">
        <v>4</v>
      </c>
      <c r="D117" s="129" t="s">
        <v>228</v>
      </c>
      <c r="E117" s="148"/>
      <c r="F117" s="155"/>
      <c r="G117" s="148"/>
      <c r="H117" s="148"/>
      <c r="I117" s="125" t="e">
        <f>#REF!+#REF!</f>
        <v>#REF!</v>
      </c>
      <c r="J117" s="125" t="e">
        <f>#REF!+#REF!</f>
        <v>#REF!</v>
      </c>
      <c r="K117" s="125" t="e">
        <f t="shared" si="6"/>
        <v>#REF!</v>
      </c>
      <c r="L117" s="62" t="e">
        <f t="shared" si="7"/>
        <v>#REF!</v>
      </c>
      <c r="Q117" s="51"/>
      <c r="R117" s="51"/>
      <c r="S117" s="51"/>
      <c r="T117" s="51"/>
    </row>
    <row r="118" spans="1:20" s="50" customFormat="1" ht="11.25">
      <c r="A118" s="126"/>
      <c r="B118" s="114"/>
      <c r="C118" s="129" t="s">
        <v>5</v>
      </c>
      <c r="D118" s="129" t="s">
        <v>229</v>
      </c>
      <c r="E118" s="114"/>
      <c r="F118" s="123"/>
      <c r="G118" s="89"/>
      <c r="H118" s="190"/>
      <c r="I118" s="125" t="e">
        <f>#REF!</f>
        <v>#REF!</v>
      </c>
      <c r="J118" s="125" t="e">
        <f>#REF!</f>
        <v>#REF!</v>
      </c>
      <c r="K118" s="125" t="e">
        <f t="shared" si="6"/>
        <v>#REF!</v>
      </c>
      <c r="L118" s="62" t="e">
        <f t="shared" si="7"/>
        <v>#REF!</v>
      </c>
      <c r="Q118" s="51"/>
      <c r="R118" s="51"/>
      <c r="S118" s="51"/>
      <c r="T118" s="51"/>
    </row>
    <row r="119" spans="1:20" s="97" customFormat="1" ht="11.25">
      <c r="A119" s="113"/>
      <c r="B119" s="189" t="s">
        <v>21</v>
      </c>
      <c r="C119" s="189" t="s">
        <v>230</v>
      </c>
      <c r="D119" s="114"/>
      <c r="E119" s="114"/>
      <c r="F119" s="115"/>
      <c r="G119" s="117"/>
      <c r="H119" s="107"/>
      <c r="I119" s="119" t="e">
        <f>#REF!</f>
        <v>#REF!</v>
      </c>
      <c r="J119" s="119" t="e">
        <f>#REF!</f>
        <v>#REF!</v>
      </c>
      <c r="K119" s="119" t="e">
        <f t="shared" si="6"/>
        <v>#REF!</v>
      </c>
      <c r="L119" s="70" t="e">
        <f t="shared" si="7"/>
        <v>#REF!</v>
      </c>
      <c r="Q119" s="98"/>
      <c r="R119" s="98"/>
      <c r="S119" s="98"/>
      <c r="T119" s="98"/>
    </row>
    <row r="120" spans="1:20" s="97" customFormat="1" ht="11.25">
      <c r="A120" s="113"/>
      <c r="B120" s="189" t="s">
        <v>67</v>
      </c>
      <c r="C120" s="142" t="s">
        <v>119</v>
      </c>
      <c r="D120" s="114"/>
      <c r="E120" s="114"/>
      <c r="F120" s="115"/>
      <c r="G120" s="117"/>
      <c r="H120" s="107"/>
      <c r="I120" s="119" t="e">
        <f>#REF!+#REF!+#REF!+#REF!+#REF!</f>
        <v>#REF!</v>
      </c>
      <c r="J120" s="119" t="e">
        <f>#REF!+#REF!+#REF!+#REF!+#REF!-2</f>
        <v>#REF!</v>
      </c>
      <c r="K120" s="119" t="e">
        <f t="shared" si="6"/>
        <v>#REF!</v>
      </c>
      <c r="L120" s="70" t="e">
        <f t="shared" si="7"/>
        <v>#REF!</v>
      </c>
      <c r="Q120" s="98"/>
      <c r="R120" s="98"/>
      <c r="S120" s="98"/>
      <c r="T120" s="98"/>
    </row>
    <row r="121" spans="1:20" s="97" customFormat="1" ht="10.5">
      <c r="A121" s="113"/>
      <c r="B121" s="189" t="s">
        <v>81</v>
      </c>
      <c r="C121" s="142" t="s">
        <v>132</v>
      </c>
      <c r="D121" s="114"/>
      <c r="E121" s="114"/>
      <c r="F121" s="116"/>
      <c r="G121" s="117"/>
      <c r="H121" s="107"/>
      <c r="I121" s="119" t="e">
        <f>#REF!+#REF!+#REF!</f>
        <v>#REF!</v>
      </c>
      <c r="J121" s="119" t="e">
        <f>#REF!+#REF!+#REF!</f>
        <v>#REF!</v>
      </c>
      <c r="K121" s="119" t="e">
        <f t="shared" si="6"/>
        <v>#REF!</v>
      </c>
      <c r="L121" s="70" t="e">
        <f t="shared" si="7"/>
        <v>#REF!</v>
      </c>
      <c r="Q121" s="98"/>
      <c r="R121" s="98"/>
      <c r="S121" s="98"/>
      <c r="T121" s="98"/>
    </row>
    <row r="122" spans="1:20" s="97" customFormat="1" ht="11.25">
      <c r="A122" s="113"/>
      <c r="B122" s="189" t="s">
        <v>82</v>
      </c>
      <c r="C122" s="142" t="s">
        <v>133</v>
      </c>
      <c r="D122" s="114"/>
      <c r="E122" s="114"/>
      <c r="F122" s="115"/>
      <c r="G122" s="117"/>
      <c r="H122" s="107"/>
      <c r="I122" s="119" t="e">
        <f>#REF!</f>
        <v>#REF!</v>
      </c>
      <c r="J122" s="119" t="e">
        <f>#REF!</f>
        <v>#REF!</v>
      </c>
      <c r="K122" s="119" t="e">
        <f t="shared" si="6"/>
        <v>#REF!</v>
      </c>
      <c r="L122" s="70" t="e">
        <f t="shared" si="7"/>
        <v>#REF!</v>
      </c>
      <c r="Q122" s="98"/>
      <c r="R122" s="98"/>
      <c r="S122" s="98"/>
      <c r="T122" s="98"/>
    </row>
    <row r="123" spans="1:20" s="97" customFormat="1" ht="11.25">
      <c r="A123" s="113"/>
      <c r="B123" s="189" t="s">
        <v>83</v>
      </c>
      <c r="C123" s="142" t="s">
        <v>134</v>
      </c>
      <c r="D123" s="114"/>
      <c r="E123" s="114"/>
      <c r="F123" s="115"/>
      <c r="G123" s="117"/>
      <c r="H123" s="107"/>
      <c r="I123" s="191" t="e">
        <f>#REF!</f>
        <v>#REF!</v>
      </c>
      <c r="J123" s="191" t="e">
        <f>#REF!</f>
        <v>#REF!</v>
      </c>
      <c r="K123" s="119" t="e">
        <f t="shared" si="6"/>
        <v>#REF!</v>
      </c>
      <c r="L123" s="70" t="e">
        <f t="shared" si="7"/>
        <v>#REF!</v>
      </c>
      <c r="Q123" s="98"/>
      <c r="R123" s="98"/>
      <c r="S123" s="98"/>
      <c r="T123" s="98"/>
    </row>
    <row r="124" spans="1:20" s="97" customFormat="1" ht="10.5">
      <c r="A124" s="270" t="s">
        <v>29</v>
      </c>
      <c r="B124" s="271"/>
      <c r="C124" s="271"/>
      <c r="D124" s="271"/>
      <c r="E124" s="271"/>
      <c r="F124" s="271"/>
      <c r="G124" s="302"/>
      <c r="H124" s="271"/>
      <c r="I124" s="141" t="e">
        <f>I109+I110+SUM(I119:I123)</f>
        <v>#REF!</v>
      </c>
      <c r="J124" s="141" t="e">
        <f>J109+J110+SUM(J119:J123)</f>
        <v>#REF!</v>
      </c>
      <c r="K124" s="141" t="e">
        <f t="shared" si="6"/>
        <v>#REF!</v>
      </c>
      <c r="L124" s="72" t="e">
        <f t="shared" si="7"/>
        <v>#REF!</v>
      </c>
      <c r="N124" s="229" t="e">
        <f>K124-K123</f>
        <v>#REF!</v>
      </c>
      <c r="Q124" s="98"/>
      <c r="R124" s="98"/>
      <c r="S124" s="98"/>
      <c r="T124" s="98"/>
    </row>
    <row r="125" spans="1:20" s="97" customFormat="1" ht="10.5">
      <c r="A125" s="192" t="s">
        <v>89</v>
      </c>
      <c r="B125" s="188" t="s">
        <v>135</v>
      </c>
      <c r="C125" s="189"/>
      <c r="D125" s="114"/>
      <c r="E125" s="114"/>
      <c r="F125" s="116"/>
      <c r="G125" s="193"/>
      <c r="H125" s="107"/>
      <c r="I125" s="119"/>
      <c r="J125" s="119"/>
      <c r="K125" s="119"/>
      <c r="L125" s="70"/>
      <c r="Q125" s="98"/>
      <c r="R125" s="98"/>
      <c r="S125" s="98"/>
      <c r="T125" s="98"/>
    </row>
    <row r="126" spans="1:20" s="97" customFormat="1" ht="10.5">
      <c r="A126" s="192"/>
      <c r="B126" s="189" t="s">
        <v>215</v>
      </c>
      <c r="C126" s="188" t="s">
        <v>231</v>
      </c>
      <c r="D126" s="114"/>
      <c r="E126" s="114"/>
      <c r="F126" s="116"/>
      <c r="G126" s="117"/>
      <c r="H126" s="107"/>
      <c r="I126" s="119" t="e">
        <f>#REF!</f>
        <v>#REF!</v>
      </c>
      <c r="J126" s="119" t="e">
        <f>#REF!</f>
        <v>#REF!</v>
      </c>
      <c r="K126" s="119" t="e">
        <f aca="true" t="shared" si="8" ref="K126:K131">I126-J126</f>
        <v>#REF!</v>
      </c>
      <c r="L126" s="70" t="e">
        <f aca="true" t="shared" si="9" ref="L126:L131">IF(J126=0,"-    ",K126/J126)</f>
        <v>#REF!</v>
      </c>
      <c r="Q126" s="98"/>
      <c r="R126" s="98"/>
      <c r="S126" s="98"/>
      <c r="T126" s="98"/>
    </row>
    <row r="127" spans="1:20" s="97" customFormat="1" ht="10.5">
      <c r="A127" s="192"/>
      <c r="B127" s="189" t="s">
        <v>216</v>
      </c>
      <c r="C127" s="188" t="s">
        <v>136</v>
      </c>
      <c r="D127" s="114"/>
      <c r="E127" s="114"/>
      <c r="F127" s="142"/>
      <c r="G127" s="117"/>
      <c r="H127" s="107"/>
      <c r="I127" s="119" t="e">
        <f>#REF!+#REF!+#REF!+#REF!+#REF!+#REF!+#REF!</f>
        <v>#REF!</v>
      </c>
      <c r="J127" s="119" t="e">
        <f>#REF!+#REF!+#REF!+#REF!+#REF!+#REF!+#REF!</f>
        <v>#REF!</v>
      </c>
      <c r="K127" s="119" t="e">
        <f t="shared" si="8"/>
        <v>#REF!</v>
      </c>
      <c r="L127" s="70" t="e">
        <f t="shared" si="9"/>
        <v>#REF!</v>
      </c>
      <c r="Q127" s="98"/>
      <c r="R127" s="98"/>
      <c r="S127" s="98"/>
      <c r="T127" s="98"/>
    </row>
    <row r="128" spans="1:20" s="97" customFormat="1" ht="10.5">
      <c r="A128" s="192"/>
      <c r="B128" s="189" t="s">
        <v>217</v>
      </c>
      <c r="C128" s="188" t="s">
        <v>232</v>
      </c>
      <c r="D128" s="114"/>
      <c r="E128" s="114"/>
      <c r="F128" s="116"/>
      <c r="G128" s="117"/>
      <c r="H128" s="107"/>
      <c r="I128" s="119" t="e">
        <f>#REF!+#REF!+#REF!+#REF!+#REF!+#REF!+#REF!</f>
        <v>#REF!</v>
      </c>
      <c r="J128" s="119" t="e">
        <f>#REF!+#REF!+#REF!+#REF!+#REF!+#REF!+#REF!</f>
        <v>#REF!</v>
      </c>
      <c r="K128" s="119" t="e">
        <f t="shared" si="8"/>
        <v>#REF!</v>
      </c>
      <c r="L128" s="70" t="e">
        <f t="shared" si="9"/>
        <v>#REF!</v>
      </c>
      <c r="Q128" s="98"/>
      <c r="R128" s="98"/>
      <c r="S128" s="98"/>
      <c r="T128" s="98"/>
    </row>
    <row r="129" spans="1:20" s="97" customFormat="1" ht="10.5">
      <c r="A129" s="192"/>
      <c r="B129" s="189" t="s">
        <v>4</v>
      </c>
      <c r="C129" s="189" t="s">
        <v>233</v>
      </c>
      <c r="D129" s="114"/>
      <c r="E129" s="114"/>
      <c r="F129" s="142"/>
      <c r="G129" s="117"/>
      <c r="H129" s="107"/>
      <c r="I129" s="119" t="e">
        <f>#REF!+#REF!+#REF!+#REF!+#REF!</f>
        <v>#REF!</v>
      </c>
      <c r="J129" s="119" t="e">
        <f>#REF!+#REF!+#REF!+#REF!+#REF!</f>
        <v>#REF!</v>
      </c>
      <c r="K129" s="119" t="e">
        <f t="shared" si="8"/>
        <v>#REF!</v>
      </c>
      <c r="L129" s="70" t="e">
        <f t="shared" si="9"/>
        <v>#REF!</v>
      </c>
      <c r="Q129" s="98"/>
      <c r="R129" s="98"/>
      <c r="S129" s="98"/>
      <c r="T129" s="98"/>
    </row>
    <row r="130" spans="1:20" s="97" customFormat="1" ht="10.5">
      <c r="A130" s="192"/>
      <c r="B130" s="189" t="s">
        <v>5</v>
      </c>
      <c r="C130" s="189" t="s">
        <v>234</v>
      </c>
      <c r="D130" s="114"/>
      <c r="E130" s="114"/>
      <c r="F130" s="142"/>
      <c r="G130" s="194"/>
      <c r="H130" s="107"/>
      <c r="I130" s="119" t="e">
        <f>#REF!+#REF!+#REF!+#REF!+#REF!+#REF!</f>
        <v>#REF!</v>
      </c>
      <c r="J130" s="119" t="e">
        <f>#REF!+#REF!+#REF!+#REF!+#REF!+#REF!</f>
        <v>#REF!</v>
      </c>
      <c r="K130" s="119" t="e">
        <f t="shared" si="8"/>
        <v>#REF!</v>
      </c>
      <c r="L130" s="70" t="e">
        <f t="shared" si="9"/>
        <v>#REF!</v>
      </c>
      <c r="Q130" s="98"/>
      <c r="R130" s="98"/>
      <c r="S130" s="98"/>
      <c r="T130" s="98"/>
    </row>
    <row r="131" spans="1:20" s="97" customFormat="1" ht="10.5">
      <c r="A131" s="303" t="s">
        <v>71</v>
      </c>
      <c r="B131" s="304"/>
      <c r="C131" s="304"/>
      <c r="D131" s="304"/>
      <c r="E131" s="304"/>
      <c r="F131" s="304"/>
      <c r="G131" s="305"/>
      <c r="H131" s="304"/>
      <c r="I131" s="141" t="e">
        <f>SUM(I126:I130)</f>
        <v>#REF!</v>
      </c>
      <c r="J131" s="141" t="e">
        <f>SUM(J126:J130)</f>
        <v>#REF!</v>
      </c>
      <c r="K131" s="141" t="e">
        <f t="shared" si="8"/>
        <v>#REF!</v>
      </c>
      <c r="L131" s="72" t="e">
        <f t="shared" si="9"/>
        <v>#REF!</v>
      </c>
      <c r="Q131" s="98"/>
      <c r="R131" s="98"/>
      <c r="S131" s="98"/>
      <c r="T131" s="98"/>
    </row>
    <row r="132" spans="1:20" s="97" customFormat="1" ht="10.5">
      <c r="A132" s="192" t="s">
        <v>95</v>
      </c>
      <c r="B132" s="189" t="s">
        <v>235</v>
      </c>
      <c r="C132" s="189"/>
      <c r="D132" s="114"/>
      <c r="E132" s="114"/>
      <c r="F132" s="142"/>
      <c r="G132" s="193"/>
      <c r="H132" s="107"/>
      <c r="I132" s="119"/>
      <c r="J132" s="119"/>
      <c r="K132" s="119"/>
      <c r="L132" s="70"/>
      <c r="Q132" s="98"/>
      <c r="R132" s="98"/>
      <c r="S132" s="98"/>
      <c r="T132" s="98"/>
    </row>
    <row r="133" spans="1:20" s="97" customFormat="1" ht="10.5">
      <c r="A133" s="192"/>
      <c r="B133" s="189" t="s">
        <v>215</v>
      </c>
      <c r="C133" s="189" t="s">
        <v>236</v>
      </c>
      <c r="D133" s="114"/>
      <c r="E133" s="114"/>
      <c r="F133" s="142"/>
      <c r="G133" s="117"/>
      <c r="H133" s="107"/>
      <c r="I133" s="119" t="e">
        <f>#REF!</f>
        <v>#REF!</v>
      </c>
      <c r="J133" s="119" t="e">
        <f>#REF!</f>
        <v>#REF!</v>
      </c>
      <c r="K133" s="119" t="e">
        <f>I133-J133</f>
        <v>#REF!</v>
      </c>
      <c r="L133" s="70" t="e">
        <f>IF(J133=0,"-    ",K133/J133)</f>
        <v>#REF!</v>
      </c>
      <c r="Q133" s="98"/>
      <c r="R133" s="98"/>
      <c r="S133" s="98"/>
      <c r="T133" s="98"/>
    </row>
    <row r="134" spans="1:20" s="97" customFormat="1" ht="10.5">
      <c r="A134" s="192"/>
      <c r="B134" s="189" t="s">
        <v>216</v>
      </c>
      <c r="C134" s="189" t="s">
        <v>237</v>
      </c>
      <c r="D134" s="114"/>
      <c r="E134" s="114"/>
      <c r="F134" s="142"/>
      <c r="G134" s="194"/>
      <c r="H134" s="107"/>
      <c r="I134" s="119" t="e">
        <f>#REF!</f>
        <v>#REF!</v>
      </c>
      <c r="J134" s="119" t="e">
        <f>#REF!</f>
        <v>#REF!</v>
      </c>
      <c r="K134" s="119" t="e">
        <f>I134-J134</f>
        <v>#REF!</v>
      </c>
      <c r="L134" s="70" t="e">
        <f>IF(J134=0,"-    ",K134/J134)</f>
        <v>#REF!</v>
      </c>
      <c r="Q134" s="98"/>
      <c r="R134" s="98"/>
      <c r="S134" s="98"/>
      <c r="T134" s="98"/>
    </row>
    <row r="135" spans="1:20" s="97" customFormat="1" ht="10.5">
      <c r="A135" s="303" t="s">
        <v>74</v>
      </c>
      <c r="B135" s="304"/>
      <c r="C135" s="304"/>
      <c r="D135" s="304"/>
      <c r="E135" s="304"/>
      <c r="F135" s="304"/>
      <c r="G135" s="306"/>
      <c r="H135" s="304"/>
      <c r="I135" s="141" t="e">
        <f>SUM(I133:I134)</f>
        <v>#REF!</v>
      </c>
      <c r="J135" s="141" t="e">
        <f>SUM(J133:J134)</f>
        <v>#REF!</v>
      </c>
      <c r="K135" s="141" t="e">
        <f>I135-J135</f>
        <v>#REF!</v>
      </c>
      <c r="L135" s="72" t="e">
        <f>IF(J135=0,"-    ",K135/J135)</f>
        <v>#REF!</v>
      </c>
      <c r="N135" s="229" t="e">
        <f>K131+K135</f>
        <v>#REF!</v>
      </c>
      <c r="Q135" s="98"/>
      <c r="R135" s="98"/>
      <c r="S135" s="98"/>
      <c r="T135" s="98"/>
    </row>
    <row r="136" spans="1:20" s="97" customFormat="1" ht="10.5">
      <c r="A136" s="195" t="s">
        <v>98</v>
      </c>
      <c r="B136" s="188" t="s">
        <v>238</v>
      </c>
      <c r="C136" s="196"/>
      <c r="D136" s="196"/>
      <c r="E136" s="196"/>
      <c r="F136" s="116"/>
      <c r="G136" s="116"/>
      <c r="H136" s="116"/>
      <c r="I136" s="119"/>
      <c r="J136" s="119"/>
      <c r="K136" s="119"/>
      <c r="L136" s="70"/>
      <c r="Q136" s="98"/>
      <c r="R136" s="98"/>
      <c r="S136" s="98"/>
      <c r="T136" s="98"/>
    </row>
    <row r="137" spans="1:20" s="97" customFormat="1" ht="11.25">
      <c r="A137" s="120"/>
      <c r="B137" s="114"/>
      <c r="C137" s="114"/>
      <c r="D137" s="114"/>
      <c r="E137" s="114"/>
      <c r="F137" s="188"/>
      <c r="G137" s="197" t="s">
        <v>126</v>
      </c>
      <c r="H137" s="198" t="s">
        <v>127</v>
      </c>
      <c r="I137" s="119"/>
      <c r="J137" s="119"/>
      <c r="K137" s="119"/>
      <c r="L137" s="70"/>
      <c r="Q137" s="98"/>
      <c r="R137" s="98"/>
      <c r="S137" s="98"/>
      <c r="T137" s="98"/>
    </row>
    <row r="138" spans="1:20" s="97" customFormat="1" ht="10.5">
      <c r="A138" s="120"/>
      <c r="B138" s="189" t="s">
        <v>215</v>
      </c>
      <c r="C138" s="188" t="s">
        <v>239</v>
      </c>
      <c r="D138" s="114"/>
      <c r="E138" s="114"/>
      <c r="F138" s="188"/>
      <c r="G138" s="106"/>
      <c r="H138" s="199" t="e">
        <f>#REF!</f>
        <v>#REF!</v>
      </c>
      <c r="I138" s="199" t="e">
        <f>#REF!</f>
        <v>#REF!</v>
      </c>
      <c r="J138" s="199" t="e">
        <f>#REF!</f>
        <v>#REF!</v>
      </c>
      <c r="K138" s="199" t="e">
        <f aca="true" t="shared" si="10" ref="K138:K156">I138-J138</f>
        <v>#REF!</v>
      </c>
      <c r="L138" s="220" t="e">
        <f aca="true" t="shared" si="11" ref="L138:L156">IF(J138=0,"-    ",K138/J138)</f>
        <v>#REF!</v>
      </c>
      <c r="Q138" s="98"/>
      <c r="R138" s="98"/>
      <c r="S138" s="98"/>
      <c r="T138" s="98"/>
    </row>
    <row r="139" spans="1:20" s="97" customFormat="1" ht="10.5">
      <c r="A139" s="120"/>
      <c r="B139" s="189" t="s">
        <v>216</v>
      </c>
      <c r="C139" s="200" t="s">
        <v>240</v>
      </c>
      <c r="D139" s="114"/>
      <c r="E139" s="114"/>
      <c r="F139" s="116"/>
      <c r="G139" s="106" t="e">
        <f>#REF!+#REF!+#REF!+#REF!+#REF!+#REF!+#REF!+#REF!</f>
        <v>#REF!</v>
      </c>
      <c r="H139" s="107"/>
      <c r="I139" s="199" t="e">
        <f>#REF!+#REF!+#REF!+#REF!+#REF!+#REF!+#REF!+#REF!</f>
        <v>#REF!</v>
      </c>
      <c r="J139" s="199" t="e">
        <f>#REF!+#REF!+#REF!+#REF!+#REF!+#REF!+#REF!+#REF!</f>
        <v>#REF!</v>
      </c>
      <c r="K139" s="199" t="e">
        <f t="shared" si="10"/>
        <v>#REF!</v>
      </c>
      <c r="L139" s="220" t="e">
        <f t="shared" si="11"/>
        <v>#REF!</v>
      </c>
      <c r="Q139" s="98"/>
      <c r="R139" s="98"/>
      <c r="S139" s="98"/>
      <c r="T139" s="98"/>
    </row>
    <row r="140" spans="1:20" s="97" customFormat="1" ht="10.5">
      <c r="A140" s="120"/>
      <c r="B140" s="189" t="s">
        <v>217</v>
      </c>
      <c r="C140" s="188" t="s">
        <v>241</v>
      </c>
      <c r="D140" s="114"/>
      <c r="E140" s="114"/>
      <c r="F140" s="116"/>
      <c r="G140" s="106" t="e">
        <f>#REF!+#REF!+#REF!+#REF!+#REF!+#REF!+#REF!+#REF!+#REF!</f>
        <v>#REF!</v>
      </c>
      <c r="H140" s="107"/>
      <c r="I140" s="199" t="e">
        <f>#REF!+#REF!+#REF!+#REF!+#REF!+#REF!+#REF!+#REF!+#REF!</f>
        <v>#REF!</v>
      </c>
      <c r="J140" s="199" t="e">
        <f>#REF!+#REF!+#REF!+#REF!+#REF!+#REF!+#REF!+#REF!+#REF!</f>
        <v>#REF!</v>
      </c>
      <c r="K140" s="199" t="e">
        <f t="shared" si="10"/>
        <v>#REF!</v>
      </c>
      <c r="L140" s="220" t="e">
        <f t="shared" si="11"/>
        <v>#REF!</v>
      </c>
      <c r="Q140" s="98"/>
      <c r="R140" s="98"/>
      <c r="S140" s="98"/>
      <c r="T140" s="98"/>
    </row>
    <row r="141" spans="1:20" s="97" customFormat="1" ht="10.5">
      <c r="A141" s="120"/>
      <c r="B141" s="189" t="s">
        <v>4</v>
      </c>
      <c r="C141" s="200" t="s">
        <v>242</v>
      </c>
      <c r="D141" s="114"/>
      <c r="E141" s="114"/>
      <c r="F141" s="188"/>
      <c r="G141" s="106" t="e">
        <f>#REF!+#REF!+#REF!+#REF!</f>
        <v>#REF!</v>
      </c>
      <c r="H141" s="107"/>
      <c r="I141" s="199" t="e">
        <f>#REF!+#REF!+#REF!+#REF!</f>
        <v>#REF!</v>
      </c>
      <c r="J141" s="199" t="e">
        <f>#REF!+#REF!+#REF!+#REF!</f>
        <v>#REF!</v>
      </c>
      <c r="K141" s="199" t="e">
        <f t="shared" si="10"/>
        <v>#REF!</v>
      </c>
      <c r="L141" s="220" t="e">
        <f t="shared" si="11"/>
        <v>#REF!</v>
      </c>
      <c r="Q141" s="98"/>
      <c r="R141" s="98"/>
      <c r="S141" s="98"/>
      <c r="T141" s="98"/>
    </row>
    <row r="142" spans="1:20" s="97" customFormat="1" ht="10.5">
      <c r="A142" s="120"/>
      <c r="B142" s="189" t="s">
        <v>5</v>
      </c>
      <c r="C142" s="188" t="s">
        <v>243</v>
      </c>
      <c r="D142" s="114"/>
      <c r="E142" s="114"/>
      <c r="F142" s="116"/>
      <c r="G142" s="106" t="e">
        <f>G143+G144+G145+G146+G147+G148</f>
        <v>#REF!</v>
      </c>
      <c r="H142" s="108">
        <f>H143+H144+H145+H146+H147+H148</f>
        <v>0</v>
      </c>
      <c r="I142" s="199" t="e">
        <f>I143+I144+I145+I146+I147+I148</f>
        <v>#REF!</v>
      </c>
      <c r="J142" s="199" t="e">
        <f>J143+J144+J145+J146+J147+J148</f>
        <v>#REF!</v>
      </c>
      <c r="K142" s="199" t="e">
        <f t="shared" si="10"/>
        <v>#REF!</v>
      </c>
      <c r="L142" s="220" t="e">
        <f t="shared" si="11"/>
        <v>#REF!</v>
      </c>
      <c r="Q142" s="98"/>
      <c r="R142" s="98"/>
      <c r="S142" s="98"/>
      <c r="T142" s="98"/>
    </row>
    <row r="143" spans="1:20" s="50" customFormat="1" ht="11.25">
      <c r="A143" s="120"/>
      <c r="B143" s="114"/>
      <c r="C143" s="123" t="s">
        <v>170</v>
      </c>
      <c r="D143" s="291" t="s">
        <v>244</v>
      </c>
      <c r="E143" s="291"/>
      <c r="F143" s="292"/>
      <c r="G143" s="88" t="e">
        <f>#REF!+#REF!+#REF!+#REF!+#REF!</f>
        <v>#REF!</v>
      </c>
      <c r="H143" s="93"/>
      <c r="I143" s="201" t="e">
        <f>#REF!+#REF!+#REF!+#REF!+#REF!</f>
        <v>#REF!</v>
      </c>
      <c r="J143" s="201" t="e">
        <f>#REF!+#REF!+#REF!+#REF!+#REF!</f>
        <v>#REF!</v>
      </c>
      <c r="K143" s="201" t="e">
        <f t="shared" si="10"/>
        <v>#REF!</v>
      </c>
      <c r="L143" s="221" t="e">
        <f t="shared" si="11"/>
        <v>#REF!</v>
      </c>
      <c r="Q143" s="51"/>
      <c r="R143" s="51"/>
      <c r="S143" s="51"/>
      <c r="T143" s="51"/>
    </row>
    <row r="144" spans="1:20" s="50" customFormat="1" ht="18.75" customHeight="1">
      <c r="A144" s="120"/>
      <c r="B144" s="114"/>
      <c r="C144" s="123" t="s">
        <v>171</v>
      </c>
      <c r="D144" s="291" t="s">
        <v>245</v>
      </c>
      <c r="E144" s="291"/>
      <c r="F144" s="292"/>
      <c r="G144" s="88" t="e">
        <f>#REF!</f>
        <v>#REF!</v>
      </c>
      <c r="H144" s="93"/>
      <c r="I144" s="201" t="e">
        <f>#REF!</f>
        <v>#REF!</v>
      </c>
      <c r="J144" s="201" t="e">
        <f>#REF!</f>
        <v>#REF!</v>
      </c>
      <c r="K144" s="201" t="e">
        <f t="shared" si="10"/>
        <v>#REF!</v>
      </c>
      <c r="L144" s="221" t="e">
        <f t="shared" si="11"/>
        <v>#REF!</v>
      </c>
      <c r="Q144" s="51"/>
      <c r="R144" s="51"/>
      <c r="S144" s="51"/>
      <c r="T144" s="51"/>
    </row>
    <row r="145" spans="1:20" s="50" customFormat="1" ht="18.75" customHeight="1">
      <c r="A145" s="120"/>
      <c r="B145" s="114"/>
      <c r="C145" s="123" t="s">
        <v>172</v>
      </c>
      <c r="D145" s="291" t="s">
        <v>246</v>
      </c>
      <c r="E145" s="291"/>
      <c r="F145" s="292"/>
      <c r="G145" s="88" t="e">
        <f>#REF!</f>
        <v>#REF!</v>
      </c>
      <c r="H145" s="93"/>
      <c r="I145" s="201" t="e">
        <f>#REF!</f>
        <v>#REF!</v>
      </c>
      <c r="J145" s="201" t="e">
        <f>#REF!</f>
        <v>#REF!</v>
      </c>
      <c r="K145" s="201" t="e">
        <f t="shared" si="10"/>
        <v>#REF!</v>
      </c>
      <c r="L145" s="221" t="e">
        <f t="shared" si="11"/>
        <v>#REF!</v>
      </c>
      <c r="Q145" s="51"/>
      <c r="R145" s="51"/>
      <c r="S145" s="51"/>
      <c r="T145" s="51"/>
    </row>
    <row r="146" spans="1:20" s="50" customFormat="1" ht="11.25">
      <c r="A146" s="120"/>
      <c r="B146" s="114"/>
      <c r="C146" s="123" t="s">
        <v>173</v>
      </c>
      <c r="D146" s="291" t="s">
        <v>247</v>
      </c>
      <c r="E146" s="291"/>
      <c r="F146" s="292"/>
      <c r="G146" s="88" t="e">
        <f>#REF!+#REF!+#REF!</f>
        <v>#REF!</v>
      </c>
      <c r="H146" s="93"/>
      <c r="I146" s="201" t="e">
        <f>#REF!+#REF!+#REF!</f>
        <v>#REF!</v>
      </c>
      <c r="J146" s="201" t="e">
        <f>#REF!+#REF!+#REF!</f>
        <v>#REF!</v>
      </c>
      <c r="K146" s="201" t="e">
        <f t="shared" si="10"/>
        <v>#REF!</v>
      </c>
      <c r="L146" s="221" t="e">
        <f t="shared" si="11"/>
        <v>#REF!</v>
      </c>
      <c r="Q146" s="51"/>
      <c r="R146" s="51"/>
      <c r="S146" s="51"/>
      <c r="T146" s="51"/>
    </row>
    <row r="147" spans="1:20" s="50" customFormat="1" ht="21" customHeight="1">
      <c r="A147" s="120"/>
      <c r="B147" s="114"/>
      <c r="C147" s="123" t="s">
        <v>174</v>
      </c>
      <c r="D147" s="291" t="s">
        <v>248</v>
      </c>
      <c r="E147" s="291"/>
      <c r="F147" s="292"/>
      <c r="G147" s="88" t="e">
        <f>#REF!+#REF!+#REF!</f>
        <v>#REF!</v>
      </c>
      <c r="H147" s="93"/>
      <c r="I147" s="201" t="e">
        <f>#REF!+#REF!+#REF!</f>
        <v>#REF!</v>
      </c>
      <c r="J147" s="201" t="e">
        <f>#REF!+#REF!+#REF!</f>
        <v>#REF!</v>
      </c>
      <c r="K147" s="201" t="e">
        <f t="shared" si="10"/>
        <v>#REF!</v>
      </c>
      <c r="L147" s="221" t="e">
        <f t="shared" si="11"/>
        <v>#REF!</v>
      </c>
      <c r="Q147" s="51"/>
      <c r="R147" s="51"/>
      <c r="S147" s="51"/>
      <c r="T147" s="51"/>
    </row>
    <row r="148" spans="1:20" s="50" customFormat="1" ht="11.25">
      <c r="A148" s="120"/>
      <c r="B148" s="114"/>
      <c r="C148" s="123" t="s">
        <v>175</v>
      </c>
      <c r="D148" s="291" t="s">
        <v>249</v>
      </c>
      <c r="E148" s="291"/>
      <c r="F148" s="292"/>
      <c r="G148" s="88" t="e">
        <f>#REF!+#REF!+#REF!</f>
        <v>#REF!</v>
      </c>
      <c r="H148" s="93"/>
      <c r="I148" s="201" t="e">
        <f>#REF!+#REF!+#REF!</f>
        <v>#REF!</v>
      </c>
      <c r="J148" s="201" t="e">
        <f>#REF!+#REF!+#REF!</f>
        <v>#REF!</v>
      </c>
      <c r="K148" s="201" t="e">
        <f t="shared" si="10"/>
        <v>#REF!</v>
      </c>
      <c r="L148" s="221" t="e">
        <f t="shared" si="11"/>
        <v>#REF!</v>
      </c>
      <c r="Q148" s="51"/>
      <c r="R148" s="51"/>
      <c r="S148" s="51"/>
      <c r="T148" s="51"/>
    </row>
    <row r="149" spans="1:20" s="97" customFormat="1" ht="10.5">
      <c r="A149" s="120"/>
      <c r="B149" s="189" t="s">
        <v>14</v>
      </c>
      <c r="C149" s="189" t="s">
        <v>250</v>
      </c>
      <c r="D149" s="189"/>
      <c r="E149" s="114"/>
      <c r="F149" s="188"/>
      <c r="G149" s="106" t="e">
        <f>#REF!+#REF!+#REF!+#REF!+#REF!</f>
        <v>#REF!</v>
      </c>
      <c r="H149" s="107"/>
      <c r="I149" s="199" t="e">
        <f>#REF!+#REF!+#REF!+#REF!+#REF!</f>
        <v>#REF!</v>
      </c>
      <c r="J149" s="199" t="e">
        <f>#REF!+#REF!+#REF!+#REF!+#REF!</f>
        <v>#REF!</v>
      </c>
      <c r="K149" s="199" t="e">
        <f t="shared" si="10"/>
        <v>#REF!</v>
      </c>
      <c r="L149" s="220" t="e">
        <f t="shared" si="11"/>
        <v>#REF!</v>
      </c>
      <c r="Q149" s="98"/>
      <c r="R149" s="98"/>
      <c r="S149" s="98"/>
      <c r="T149" s="98"/>
    </row>
    <row r="150" spans="1:20" s="97" customFormat="1" ht="10.5">
      <c r="A150" s="120"/>
      <c r="B150" s="189" t="s">
        <v>15</v>
      </c>
      <c r="C150" s="188" t="s">
        <v>254</v>
      </c>
      <c r="D150" s="189"/>
      <c r="E150" s="114"/>
      <c r="F150" s="188"/>
      <c r="G150" s="106" t="e">
        <f>#REF!+#REF!+#REF!+#REF!+#REF!+#REF!+#REF!+#REF!+#REF!+#REF!</f>
        <v>#REF!</v>
      </c>
      <c r="H150" s="107"/>
      <c r="I150" s="199" t="e">
        <f>#REF!+#REF!+#REF!+#REF!+#REF!+#REF!+#REF!+#REF!+#REF!+#REF!</f>
        <v>#REF!</v>
      </c>
      <c r="J150" s="199" t="e">
        <f>#REF!+#REF!+#REF!+#REF!+#REF!+#REF!+#REF!+#REF!+#REF!+#REF!</f>
        <v>#REF!</v>
      </c>
      <c r="K150" s="199" t="e">
        <f t="shared" si="10"/>
        <v>#REF!</v>
      </c>
      <c r="L150" s="220" t="e">
        <f t="shared" si="11"/>
        <v>#REF!</v>
      </c>
      <c r="Q150" s="98"/>
      <c r="R150" s="98"/>
      <c r="S150" s="98"/>
      <c r="T150" s="98"/>
    </row>
    <row r="151" spans="1:20" s="97" customFormat="1" ht="10.5">
      <c r="A151" s="120"/>
      <c r="B151" s="189" t="s">
        <v>17</v>
      </c>
      <c r="C151" s="188" t="s">
        <v>255</v>
      </c>
      <c r="D151" s="189"/>
      <c r="E151" s="114"/>
      <c r="F151" s="188"/>
      <c r="G151" s="106" t="e">
        <f>#REF!+#REF!</f>
        <v>#REF!</v>
      </c>
      <c r="H151" s="107"/>
      <c r="I151" s="199" t="e">
        <f>#REF!+#REF!</f>
        <v>#REF!</v>
      </c>
      <c r="J151" s="199" t="e">
        <f>#REF!+#REF!</f>
        <v>#REF!</v>
      </c>
      <c r="K151" s="199" t="e">
        <f t="shared" si="10"/>
        <v>#REF!</v>
      </c>
      <c r="L151" s="220" t="e">
        <f t="shared" si="11"/>
        <v>#REF!</v>
      </c>
      <c r="Q151" s="98"/>
      <c r="R151" s="98"/>
      <c r="S151" s="98"/>
      <c r="T151" s="98"/>
    </row>
    <row r="152" spans="1:20" s="97" customFormat="1" ht="11.25">
      <c r="A152" s="120"/>
      <c r="B152" s="189" t="s">
        <v>20</v>
      </c>
      <c r="C152" s="188" t="s">
        <v>137</v>
      </c>
      <c r="D152" s="189"/>
      <c r="E152" s="114"/>
      <c r="F152" s="202"/>
      <c r="G152" s="106" t="e">
        <f>#REF!+#REF!+#REF!+#REF!+#REF!+#REF!+#REF!+#REF!+#REF!</f>
        <v>#REF!</v>
      </c>
      <c r="H152" s="107"/>
      <c r="I152" s="199" t="e">
        <f>#REF!+#REF!+#REF!+#REF!+#REF!+#REF!+#REF!+#REF!+#REF!</f>
        <v>#REF!</v>
      </c>
      <c r="J152" s="199" t="e">
        <f>#REF!+#REF!+#REF!+#REF!+#REF!+#REF!+#REF!+#REF!+#REF!</f>
        <v>#REF!</v>
      </c>
      <c r="K152" s="199" t="e">
        <f t="shared" si="10"/>
        <v>#REF!</v>
      </c>
      <c r="L152" s="220" t="e">
        <f t="shared" si="11"/>
        <v>#REF!</v>
      </c>
      <c r="Q152" s="98"/>
      <c r="R152" s="98"/>
      <c r="S152" s="98"/>
      <c r="T152" s="98"/>
    </row>
    <row r="153" spans="1:20" s="97" customFormat="1" ht="11.25">
      <c r="A153" s="203"/>
      <c r="B153" s="204" t="s">
        <v>251</v>
      </c>
      <c r="C153" s="188" t="s">
        <v>256</v>
      </c>
      <c r="D153" s="204"/>
      <c r="E153" s="179"/>
      <c r="F153" s="202"/>
      <c r="G153" s="109" t="e">
        <f>#REF!</f>
        <v>#REF!</v>
      </c>
      <c r="H153" s="110"/>
      <c r="I153" s="199" t="e">
        <f>#REF!</f>
        <v>#REF!</v>
      </c>
      <c r="J153" s="199" t="e">
        <f>#REF!</f>
        <v>#REF!</v>
      </c>
      <c r="K153" s="199" t="e">
        <f t="shared" si="10"/>
        <v>#REF!</v>
      </c>
      <c r="L153" s="220" t="e">
        <f t="shared" si="11"/>
        <v>#REF!</v>
      </c>
      <c r="Q153" s="98"/>
      <c r="R153" s="98"/>
      <c r="S153" s="98"/>
      <c r="T153" s="98"/>
    </row>
    <row r="154" spans="1:20" s="97" customFormat="1" ht="10.5">
      <c r="A154" s="120"/>
      <c r="B154" s="189" t="s">
        <v>252</v>
      </c>
      <c r="C154" s="188" t="s">
        <v>257</v>
      </c>
      <c r="D154" s="189"/>
      <c r="E154" s="114"/>
      <c r="F154" s="188"/>
      <c r="G154" s="106" t="e">
        <f>#REF!+#REF!+#REF!+#REF!+#REF!+#REF!+#REF!+#REF!+#REF!</f>
        <v>#REF!</v>
      </c>
      <c r="H154" s="107"/>
      <c r="I154" s="199" t="e">
        <f>#REF!+#REF!+#REF!+#REF!+#REF!+#REF!+#REF!+#REF!+#REF!</f>
        <v>#REF!</v>
      </c>
      <c r="J154" s="199" t="e">
        <f>#REF!+#REF!+#REF!+#REF!+#REF!+#REF!+#REF!+#REF!+#REF!</f>
        <v>#REF!</v>
      </c>
      <c r="K154" s="199" t="e">
        <f t="shared" si="10"/>
        <v>#REF!</v>
      </c>
      <c r="L154" s="220" t="e">
        <f t="shared" si="11"/>
        <v>#REF!</v>
      </c>
      <c r="Q154" s="98"/>
      <c r="R154" s="98"/>
      <c r="S154" s="98"/>
      <c r="T154" s="98"/>
    </row>
    <row r="155" spans="1:20" s="97" customFormat="1" ht="10.5">
      <c r="A155" s="120"/>
      <c r="B155" s="189" t="s">
        <v>253</v>
      </c>
      <c r="C155" s="188" t="s">
        <v>258</v>
      </c>
      <c r="D155" s="189"/>
      <c r="E155" s="114"/>
      <c r="F155" s="116"/>
      <c r="G155" s="111" t="e">
        <f>#REF!+#REF!+#REF!+#REF!+#REF!+#REF!+#REF!+#REF!+#REF!+#REF!+#REF!+#REF!+#REF!+#REF!+#REF!+#REF!+#REF!+#REF!+#REF!+#REF!+#REF!</f>
        <v>#REF!</v>
      </c>
      <c r="H155" s="112"/>
      <c r="I155" s="199" t="e">
        <f>#REF!+#REF!+#REF!+#REF!+#REF!+#REF!+#REF!+#REF!+#REF!+#REF!+#REF!+#REF!+#REF!+#REF!+#REF!+#REF!+#REF!+#REF!+#REF!+#REF!+#REF!</f>
        <v>#REF!</v>
      </c>
      <c r="J155" s="199" t="e">
        <f>#REF!+#REF!+#REF!+#REF!+#REF!+#REF!+#REF!+#REF!+#REF!+#REF!+#REF!+#REF!+#REF!+#REF!+#REF!+#REF!+#REF!+#REF!+#REF!+#REF!+#REF!</f>
        <v>#REF!</v>
      </c>
      <c r="K155" s="199" t="e">
        <f t="shared" si="10"/>
        <v>#REF!</v>
      </c>
      <c r="L155" s="220" t="e">
        <f t="shared" si="11"/>
        <v>#REF!</v>
      </c>
      <c r="Q155" s="98"/>
      <c r="R155" s="98"/>
      <c r="S155" s="98"/>
      <c r="T155" s="98"/>
    </row>
    <row r="156" spans="1:20" s="97" customFormat="1" ht="10.5">
      <c r="A156" s="307" t="s">
        <v>79</v>
      </c>
      <c r="B156" s="308"/>
      <c r="C156" s="308"/>
      <c r="D156" s="308"/>
      <c r="E156" s="308"/>
      <c r="F156" s="308"/>
      <c r="G156" s="309"/>
      <c r="H156" s="310"/>
      <c r="I156" s="141" t="e">
        <f>SUM(I138:I142)+SUM(I149:I155)</f>
        <v>#REF!</v>
      </c>
      <c r="J156" s="141" t="e">
        <f>SUM(J138:J142)+SUM(J149:J155)</f>
        <v>#REF!</v>
      </c>
      <c r="K156" s="141" t="e">
        <f t="shared" si="10"/>
        <v>#REF!</v>
      </c>
      <c r="L156" s="72" t="e">
        <f t="shared" si="11"/>
        <v>#REF!</v>
      </c>
      <c r="M156" s="229"/>
      <c r="Q156" s="98"/>
      <c r="R156" s="98"/>
      <c r="S156" s="98"/>
      <c r="T156" s="98"/>
    </row>
    <row r="157" spans="1:20" s="97" customFormat="1" ht="10.5">
      <c r="A157" s="192" t="s">
        <v>100</v>
      </c>
      <c r="B157" s="188" t="s">
        <v>120</v>
      </c>
      <c r="C157" s="189"/>
      <c r="D157" s="189"/>
      <c r="E157" s="114"/>
      <c r="F157" s="116"/>
      <c r="G157" s="193"/>
      <c r="H157" s="107"/>
      <c r="I157" s="119"/>
      <c r="J157" s="119"/>
      <c r="K157" s="119"/>
      <c r="L157" s="70"/>
      <c r="Q157" s="98"/>
      <c r="R157" s="98"/>
      <c r="S157" s="98"/>
      <c r="T157" s="98"/>
    </row>
    <row r="158" spans="1:20" s="97" customFormat="1" ht="10.5">
      <c r="A158" s="192"/>
      <c r="B158" s="189" t="s">
        <v>215</v>
      </c>
      <c r="C158" s="188" t="s">
        <v>121</v>
      </c>
      <c r="D158" s="189"/>
      <c r="E158" s="114"/>
      <c r="F158" s="142"/>
      <c r="G158" s="117"/>
      <c r="H158" s="107"/>
      <c r="I158" s="119" t="e">
        <f>#REF!+#REF!</f>
        <v>#REF!</v>
      </c>
      <c r="J158" s="119" t="e">
        <f>#REF!+#REF!</f>
        <v>#REF!</v>
      </c>
      <c r="K158" s="119" t="e">
        <f>I158-J158</f>
        <v>#REF!</v>
      </c>
      <c r="L158" s="70" t="e">
        <f>IF(J158=0,"-    ",K158/J158)</f>
        <v>#REF!</v>
      </c>
      <c r="Q158" s="98"/>
      <c r="R158" s="98"/>
      <c r="S158" s="98"/>
      <c r="T158" s="98"/>
    </row>
    <row r="159" spans="1:20" s="97" customFormat="1" ht="10.5">
      <c r="A159" s="192"/>
      <c r="B159" s="189" t="s">
        <v>216</v>
      </c>
      <c r="C159" s="188" t="s">
        <v>122</v>
      </c>
      <c r="D159" s="189"/>
      <c r="E159" s="114"/>
      <c r="F159" s="116"/>
      <c r="G159" s="194"/>
      <c r="H159" s="107"/>
      <c r="I159" s="119" t="e">
        <f>#REF!+#REF!</f>
        <v>#REF!</v>
      </c>
      <c r="J159" s="119" t="e">
        <f>#REF!+#REF!</f>
        <v>#REF!</v>
      </c>
      <c r="K159" s="119" t="e">
        <f>I159-J159</f>
        <v>#REF!</v>
      </c>
      <c r="L159" s="70" t="e">
        <f>IF(J159=0,"-    ",K159/J159)</f>
        <v>#REF!</v>
      </c>
      <c r="Q159" s="98"/>
      <c r="R159" s="98"/>
      <c r="S159" s="98"/>
      <c r="T159" s="98"/>
    </row>
    <row r="160" spans="1:20" s="97" customFormat="1" ht="10.5">
      <c r="A160" s="307" t="s">
        <v>259</v>
      </c>
      <c r="B160" s="308"/>
      <c r="C160" s="308"/>
      <c r="D160" s="308"/>
      <c r="E160" s="308"/>
      <c r="F160" s="308"/>
      <c r="G160" s="312"/>
      <c r="H160" s="310"/>
      <c r="I160" s="141" t="e">
        <f>SUM(I158:I159)</f>
        <v>#REF!</v>
      </c>
      <c r="J160" s="141" t="e">
        <f>SUM(J158:J159)</f>
        <v>#REF!</v>
      </c>
      <c r="K160" s="141" t="e">
        <f>I160-J160</f>
        <v>#REF!</v>
      </c>
      <c r="L160" s="72" t="e">
        <f>IF(J160=0,"-    ",K160/J160)</f>
        <v>#REF!</v>
      </c>
      <c r="Q160" s="98"/>
      <c r="R160" s="98"/>
      <c r="S160" s="98"/>
      <c r="T160" s="98"/>
    </row>
    <row r="161" spans="1:20" s="97" customFormat="1" ht="11.25" thickBot="1">
      <c r="A161" s="120"/>
      <c r="B161" s="114"/>
      <c r="C161" s="114"/>
      <c r="D161" s="114"/>
      <c r="E161" s="114"/>
      <c r="F161" s="142"/>
      <c r="G161" s="193"/>
      <c r="H161" s="107"/>
      <c r="I161" s="119"/>
      <c r="J161" s="119"/>
      <c r="K161" s="119"/>
      <c r="L161" s="70"/>
      <c r="Q161" s="98"/>
      <c r="R161" s="98"/>
      <c r="S161" s="98"/>
      <c r="T161" s="98"/>
    </row>
    <row r="162" spans="1:20" s="97" customFormat="1" ht="11.25" thickBot="1">
      <c r="A162" s="295" t="s">
        <v>260</v>
      </c>
      <c r="B162" s="296"/>
      <c r="C162" s="296"/>
      <c r="D162" s="296"/>
      <c r="E162" s="296"/>
      <c r="F162" s="296"/>
      <c r="G162" s="296"/>
      <c r="H162" s="297"/>
      <c r="I162" s="169" t="e">
        <f>I124+I131+I135+I156+I160</f>
        <v>#REF!</v>
      </c>
      <c r="J162" s="169" t="e">
        <f>J124+J131+J135+J156+J160</f>
        <v>#REF!</v>
      </c>
      <c r="K162" s="169" t="e">
        <f>I162-J162</f>
        <v>#REF!</v>
      </c>
      <c r="L162" s="75" t="e">
        <f>IF(J162=0,"-    ",K162/J162)</f>
        <v>#REF!</v>
      </c>
      <c r="Q162" s="98"/>
      <c r="R162" s="98"/>
      <c r="S162" s="98"/>
      <c r="T162" s="98"/>
    </row>
    <row r="163" spans="1:20" s="104" customFormat="1" ht="10.5">
      <c r="A163" s="192" t="s">
        <v>261</v>
      </c>
      <c r="B163" s="188" t="s">
        <v>75</v>
      </c>
      <c r="C163" s="189"/>
      <c r="D163" s="189"/>
      <c r="E163" s="189"/>
      <c r="F163" s="204"/>
      <c r="G163" s="146"/>
      <c r="H163" s="165"/>
      <c r="I163" s="119"/>
      <c r="J163" s="119"/>
      <c r="K163" s="119"/>
      <c r="L163" s="70"/>
      <c r="Q163" s="105"/>
      <c r="R163" s="105"/>
      <c r="S163" s="105"/>
      <c r="T163" s="105"/>
    </row>
    <row r="164" spans="1:20" s="104" customFormat="1" ht="10.5">
      <c r="A164" s="192"/>
      <c r="B164" s="189" t="s">
        <v>149</v>
      </c>
      <c r="C164" s="188" t="s">
        <v>76</v>
      </c>
      <c r="D164" s="189"/>
      <c r="E164" s="189"/>
      <c r="F164" s="142"/>
      <c r="G164" s="146"/>
      <c r="H164" s="165"/>
      <c r="I164" s="119" t="e">
        <f>#REF!</f>
        <v>#REF!</v>
      </c>
      <c r="J164" s="119" t="e">
        <f>#REF!</f>
        <v>#REF!</v>
      </c>
      <c r="K164" s="119" t="e">
        <f>I164-J164</f>
        <v>#REF!</v>
      </c>
      <c r="L164" s="70" t="e">
        <f>IF(J164=0,"-    ",K164/J164)</f>
        <v>#REF!</v>
      </c>
      <c r="Q164" s="105"/>
      <c r="R164" s="105"/>
      <c r="S164" s="105"/>
      <c r="T164" s="105"/>
    </row>
    <row r="165" spans="1:20" s="104" customFormat="1" ht="10.5">
      <c r="A165" s="192"/>
      <c r="B165" s="189" t="s">
        <v>216</v>
      </c>
      <c r="C165" s="142" t="s">
        <v>114</v>
      </c>
      <c r="D165" s="189"/>
      <c r="E165" s="189"/>
      <c r="F165" s="204"/>
      <c r="G165" s="146"/>
      <c r="H165" s="165"/>
      <c r="I165" s="119" t="e">
        <f>#REF!</f>
        <v>#REF!</v>
      </c>
      <c r="J165" s="119" t="e">
        <f>#REF!</f>
        <v>#REF!</v>
      </c>
      <c r="K165" s="119" t="e">
        <f>I165-J165</f>
        <v>#REF!</v>
      </c>
      <c r="L165" s="70" t="e">
        <f>IF(J165=0,"-    ",K165/J165)</f>
        <v>#REF!</v>
      </c>
      <c r="Q165" s="105"/>
      <c r="R165" s="105"/>
      <c r="S165" s="105"/>
      <c r="T165" s="105"/>
    </row>
    <row r="166" spans="1:20" s="104" customFormat="1" ht="10.5">
      <c r="A166" s="192"/>
      <c r="B166" s="142" t="s">
        <v>217</v>
      </c>
      <c r="C166" s="189" t="s">
        <v>77</v>
      </c>
      <c r="D166" s="189"/>
      <c r="E166" s="189"/>
      <c r="F166" s="204"/>
      <c r="G166" s="146"/>
      <c r="H166" s="165"/>
      <c r="I166" s="119" t="e">
        <f>#REF!</f>
        <v>#REF!</v>
      </c>
      <c r="J166" s="119" t="e">
        <f>#REF!</f>
        <v>#REF!</v>
      </c>
      <c r="K166" s="119" t="e">
        <f>I166-J166</f>
        <v>#REF!</v>
      </c>
      <c r="L166" s="70" t="e">
        <f>IF(J166=0,"-    ",K166/J166)</f>
        <v>#REF!</v>
      </c>
      <c r="Q166" s="105"/>
      <c r="R166" s="105"/>
      <c r="S166" s="105"/>
      <c r="T166" s="105"/>
    </row>
    <row r="167" spans="1:20" s="104" customFormat="1" ht="10.5">
      <c r="A167" s="192"/>
      <c r="B167" s="189" t="s">
        <v>4</v>
      </c>
      <c r="C167" s="188" t="s">
        <v>78</v>
      </c>
      <c r="D167" s="189"/>
      <c r="E167" s="189"/>
      <c r="F167" s="142"/>
      <c r="G167" s="166"/>
      <c r="H167" s="165"/>
      <c r="I167" s="119" t="e">
        <f>#REF!+#REF!+#REF!+#REF!+#REF!+#REF!+#REF!</f>
        <v>#REF!</v>
      </c>
      <c r="J167" s="119" t="e">
        <f>#REF!+#REF!+#REF!+#REF!+#REF!+#REF!+#REF!</f>
        <v>#REF!</v>
      </c>
      <c r="K167" s="119" t="e">
        <f>I167-J167</f>
        <v>#REF!</v>
      </c>
      <c r="L167" s="70" t="e">
        <f>IF(J167=0,"-    ",K167/J167)</f>
        <v>#REF!</v>
      </c>
      <c r="Q167" s="105"/>
      <c r="R167" s="105"/>
      <c r="S167" s="105"/>
      <c r="T167" s="105"/>
    </row>
    <row r="168" spans="1:20" s="97" customFormat="1" ht="11.25" thickBot="1">
      <c r="A168" s="298" t="s">
        <v>262</v>
      </c>
      <c r="B168" s="299"/>
      <c r="C168" s="299"/>
      <c r="D168" s="299"/>
      <c r="E168" s="299"/>
      <c r="F168" s="299"/>
      <c r="G168" s="300"/>
      <c r="H168" s="301"/>
      <c r="I168" s="170" t="e">
        <f>SUM(I164:I167)</f>
        <v>#REF!</v>
      </c>
      <c r="J168" s="170" t="e">
        <f>SUM(J164:J167)</f>
        <v>#REF!</v>
      </c>
      <c r="K168" s="170" t="e">
        <f>I168-J168</f>
        <v>#REF!</v>
      </c>
      <c r="L168" s="216" t="e">
        <f>IF(J168=0,"-    ",K168/J168)</f>
        <v>#REF!</v>
      </c>
      <c r="Q168" s="98"/>
      <c r="R168" s="98"/>
      <c r="S168" s="98"/>
      <c r="T168" s="98"/>
    </row>
    <row r="169" spans="1:12" s="50" customFormat="1" ht="11.25">
      <c r="A169" s="54"/>
      <c r="B169" s="54"/>
      <c r="C169" s="54"/>
      <c r="D169" s="54"/>
      <c r="E169" s="54"/>
      <c r="F169" s="55"/>
      <c r="I169" s="208"/>
      <c r="J169" s="208"/>
      <c r="K169" s="209"/>
      <c r="L169" s="81"/>
    </row>
    <row r="170" spans="1:12" s="50" customFormat="1" ht="11.25">
      <c r="A170" s="54"/>
      <c r="B170" s="54"/>
      <c r="C170" s="54"/>
      <c r="D170" s="54"/>
      <c r="E170" s="54"/>
      <c r="F170" s="55"/>
      <c r="I170" s="208"/>
      <c r="J170" s="208"/>
      <c r="K170" s="209"/>
      <c r="L170" s="81"/>
    </row>
    <row r="171" spans="1:12" s="50" customFormat="1" ht="11.25">
      <c r="A171" s="54"/>
      <c r="B171" s="54"/>
      <c r="C171" s="54"/>
      <c r="D171" s="54"/>
      <c r="E171" s="54"/>
      <c r="F171" s="55"/>
      <c r="I171" s="208"/>
      <c r="J171" s="209"/>
      <c r="K171" s="209"/>
      <c r="L171" s="81"/>
    </row>
    <row r="172" spans="1:12" s="50" customFormat="1" ht="11.25">
      <c r="A172" s="54"/>
      <c r="B172" s="54"/>
      <c r="C172" s="54"/>
      <c r="D172" s="54"/>
      <c r="E172" s="54"/>
      <c r="F172" s="55"/>
      <c r="I172" s="208"/>
      <c r="J172" s="209"/>
      <c r="K172" s="209"/>
      <c r="L172" s="81"/>
    </row>
    <row r="173" spans="1:12" s="50" customFormat="1" ht="11.25">
      <c r="A173" s="54"/>
      <c r="B173" s="54"/>
      <c r="C173" s="54"/>
      <c r="D173" s="54"/>
      <c r="E173" s="54"/>
      <c r="F173" s="55"/>
      <c r="I173" s="208"/>
      <c r="J173" s="209"/>
      <c r="K173" s="209"/>
      <c r="L173" s="81"/>
    </row>
    <row r="174" spans="1:12" s="50" customFormat="1" ht="11.25">
      <c r="A174" s="54"/>
      <c r="B174" s="54"/>
      <c r="C174" s="54"/>
      <c r="D174" s="54"/>
      <c r="E174" s="54"/>
      <c r="F174" s="55"/>
      <c r="I174" s="208"/>
      <c r="J174" s="209"/>
      <c r="K174" s="209"/>
      <c r="L174" s="81"/>
    </row>
    <row r="175" spans="1:12" s="50" customFormat="1" ht="11.25">
      <c r="A175" s="54"/>
      <c r="B175" s="54"/>
      <c r="C175" s="54"/>
      <c r="D175" s="54"/>
      <c r="E175" s="54"/>
      <c r="F175" s="55"/>
      <c r="I175" s="208"/>
      <c r="J175" s="209"/>
      <c r="K175" s="209"/>
      <c r="L175" s="81"/>
    </row>
    <row r="176" spans="1:12" s="50" customFormat="1" ht="11.25">
      <c r="A176" s="54"/>
      <c r="B176" s="54"/>
      <c r="C176" s="54"/>
      <c r="D176" s="54"/>
      <c r="E176" s="54"/>
      <c r="F176" s="55"/>
      <c r="I176" s="208"/>
      <c r="J176" s="209"/>
      <c r="K176" s="209"/>
      <c r="L176" s="81"/>
    </row>
    <row r="177" spans="1:12" s="50" customFormat="1" ht="11.25">
      <c r="A177" s="54"/>
      <c r="B177" s="54"/>
      <c r="C177" s="54"/>
      <c r="D177" s="54"/>
      <c r="E177" s="54"/>
      <c r="F177" s="55"/>
      <c r="I177" s="208"/>
      <c r="J177" s="209"/>
      <c r="K177" s="209"/>
      <c r="L177" s="81"/>
    </row>
    <row r="178" spans="1:12" s="50" customFormat="1" ht="11.25">
      <c r="A178" s="54"/>
      <c r="B178" s="54"/>
      <c r="C178" s="54"/>
      <c r="D178" s="54"/>
      <c r="E178" s="54"/>
      <c r="F178" s="55"/>
      <c r="I178" s="208"/>
      <c r="J178" s="209"/>
      <c r="K178" s="209"/>
      <c r="L178" s="81"/>
    </row>
    <row r="179" spans="1:12" s="50" customFormat="1" ht="11.25">
      <c r="A179" s="54"/>
      <c r="B179" s="54"/>
      <c r="C179" s="54"/>
      <c r="D179" s="54"/>
      <c r="E179" s="54"/>
      <c r="F179" s="55"/>
      <c r="I179" s="208"/>
      <c r="J179" s="209"/>
      <c r="K179" s="209"/>
      <c r="L179" s="81"/>
    </row>
    <row r="180" spans="1:12" s="50" customFormat="1" ht="11.25">
      <c r="A180" s="54"/>
      <c r="B180" s="54"/>
      <c r="C180" s="54"/>
      <c r="D180" s="54"/>
      <c r="E180" s="54"/>
      <c r="F180" s="55"/>
      <c r="I180" s="208"/>
      <c r="J180" s="209"/>
      <c r="K180" s="209"/>
      <c r="L180" s="81"/>
    </row>
    <row r="181" spans="1:12" s="50" customFormat="1" ht="11.25">
      <c r="A181" s="54"/>
      <c r="B181" s="54"/>
      <c r="C181" s="54"/>
      <c r="D181" s="54"/>
      <c r="E181" s="54"/>
      <c r="F181" s="55"/>
      <c r="I181" s="208"/>
      <c r="J181" s="209"/>
      <c r="K181" s="209"/>
      <c r="L181" s="81"/>
    </row>
    <row r="182" spans="1:12" s="50" customFormat="1" ht="11.25">
      <c r="A182" s="54"/>
      <c r="B182" s="54"/>
      <c r="C182" s="54"/>
      <c r="D182" s="54"/>
      <c r="E182" s="54"/>
      <c r="F182" s="55"/>
      <c r="I182" s="208"/>
      <c r="J182" s="209"/>
      <c r="K182" s="209"/>
      <c r="L182" s="81"/>
    </row>
    <row r="183" spans="1:12" s="50" customFormat="1" ht="11.25">
      <c r="A183" s="54"/>
      <c r="B183" s="54"/>
      <c r="C183" s="54"/>
      <c r="D183" s="54"/>
      <c r="E183" s="54"/>
      <c r="F183" s="55"/>
      <c r="I183" s="208"/>
      <c r="J183" s="209"/>
      <c r="K183" s="209"/>
      <c r="L183" s="81"/>
    </row>
    <row r="184" spans="1:12" s="50" customFormat="1" ht="11.25">
      <c r="A184" s="54"/>
      <c r="B184" s="54"/>
      <c r="C184" s="54"/>
      <c r="D184" s="54"/>
      <c r="E184" s="54"/>
      <c r="F184" s="55"/>
      <c r="I184" s="208"/>
      <c r="J184" s="209"/>
      <c r="K184" s="209"/>
      <c r="L184" s="81"/>
    </row>
    <row r="185" spans="1:12" s="50" customFormat="1" ht="11.25">
      <c r="A185" s="54"/>
      <c r="B185" s="54"/>
      <c r="C185" s="54"/>
      <c r="D185" s="54"/>
      <c r="E185" s="54"/>
      <c r="F185" s="55"/>
      <c r="I185" s="208"/>
      <c r="J185" s="209"/>
      <c r="K185" s="209"/>
      <c r="L185" s="81"/>
    </row>
    <row r="186" spans="1:12" s="50" customFormat="1" ht="11.25">
      <c r="A186" s="54"/>
      <c r="B186" s="54"/>
      <c r="C186" s="54"/>
      <c r="D186" s="54"/>
      <c r="E186" s="54"/>
      <c r="F186" s="55"/>
      <c r="I186" s="208"/>
      <c r="J186" s="209"/>
      <c r="K186" s="209"/>
      <c r="L186" s="81"/>
    </row>
    <row r="187" spans="1:12" s="50" customFormat="1" ht="11.25">
      <c r="A187" s="54"/>
      <c r="B187" s="54"/>
      <c r="C187" s="54"/>
      <c r="D187" s="54"/>
      <c r="E187" s="54"/>
      <c r="F187" s="55"/>
      <c r="I187" s="208"/>
      <c r="J187" s="209"/>
      <c r="K187" s="209"/>
      <c r="L187" s="81"/>
    </row>
    <row r="188" spans="1:12" s="50" customFormat="1" ht="11.25">
      <c r="A188" s="54"/>
      <c r="B188" s="54"/>
      <c r="C188" s="54"/>
      <c r="D188" s="54"/>
      <c r="E188" s="54"/>
      <c r="F188" s="55"/>
      <c r="I188" s="208"/>
      <c r="J188" s="209"/>
      <c r="K188" s="209"/>
      <c r="L188" s="81"/>
    </row>
    <row r="189" spans="1:12" s="50" customFormat="1" ht="11.25">
      <c r="A189" s="54"/>
      <c r="B189" s="54"/>
      <c r="C189" s="54"/>
      <c r="D189" s="54"/>
      <c r="E189" s="54"/>
      <c r="F189" s="55"/>
      <c r="I189" s="208"/>
      <c r="J189" s="209"/>
      <c r="K189" s="209"/>
      <c r="L189" s="81"/>
    </row>
    <row r="190" spans="1:12" s="50" customFormat="1" ht="11.25">
      <c r="A190" s="54"/>
      <c r="B190" s="54"/>
      <c r="C190" s="54"/>
      <c r="D190" s="54"/>
      <c r="E190" s="54"/>
      <c r="F190" s="55"/>
      <c r="I190" s="208"/>
      <c r="J190" s="209"/>
      <c r="K190" s="209"/>
      <c r="L190" s="81"/>
    </row>
    <row r="191" spans="1:12" s="50" customFormat="1" ht="11.25">
      <c r="A191" s="54"/>
      <c r="B191" s="54"/>
      <c r="C191" s="54"/>
      <c r="D191" s="54"/>
      <c r="E191" s="54"/>
      <c r="F191" s="55"/>
      <c r="I191" s="208"/>
      <c r="J191" s="209"/>
      <c r="K191" s="209"/>
      <c r="L191" s="81"/>
    </row>
    <row r="192" spans="1:12" s="50" customFormat="1" ht="11.25">
      <c r="A192" s="54"/>
      <c r="B192" s="54"/>
      <c r="C192" s="54"/>
      <c r="D192" s="54"/>
      <c r="E192" s="54"/>
      <c r="F192" s="55"/>
      <c r="I192" s="208"/>
      <c r="J192" s="209"/>
      <c r="K192" s="209"/>
      <c r="L192" s="81"/>
    </row>
    <row r="193" spans="1:12" s="50" customFormat="1" ht="11.25">
      <c r="A193" s="54"/>
      <c r="B193" s="54"/>
      <c r="C193" s="54"/>
      <c r="D193" s="54"/>
      <c r="E193" s="54"/>
      <c r="F193" s="55"/>
      <c r="I193" s="208"/>
      <c r="J193" s="209"/>
      <c r="K193" s="209"/>
      <c r="L193" s="81"/>
    </row>
    <row r="194" spans="1:12" s="50" customFormat="1" ht="11.25">
      <c r="A194" s="54"/>
      <c r="B194" s="54"/>
      <c r="C194" s="54"/>
      <c r="D194" s="54"/>
      <c r="E194" s="54"/>
      <c r="F194" s="55"/>
      <c r="I194" s="208"/>
      <c r="J194" s="209"/>
      <c r="K194" s="209"/>
      <c r="L194" s="81"/>
    </row>
    <row r="195" spans="1:12" s="50" customFormat="1" ht="11.25">
      <c r="A195" s="54"/>
      <c r="B195" s="54"/>
      <c r="C195" s="54"/>
      <c r="D195" s="54"/>
      <c r="E195" s="54"/>
      <c r="F195" s="55"/>
      <c r="I195" s="208"/>
      <c r="J195" s="209"/>
      <c r="K195" s="209"/>
      <c r="L195" s="81"/>
    </row>
    <row r="196" spans="1:12" s="50" customFormat="1" ht="11.25">
      <c r="A196" s="54"/>
      <c r="B196" s="54"/>
      <c r="C196" s="54"/>
      <c r="D196" s="54"/>
      <c r="E196" s="54"/>
      <c r="F196" s="55"/>
      <c r="I196" s="208"/>
      <c r="J196" s="209"/>
      <c r="K196" s="209"/>
      <c r="L196" s="81"/>
    </row>
    <row r="197" spans="1:12" s="50" customFormat="1" ht="11.25">
      <c r="A197" s="54"/>
      <c r="B197" s="54"/>
      <c r="C197" s="54"/>
      <c r="D197" s="54"/>
      <c r="E197" s="54"/>
      <c r="F197" s="55"/>
      <c r="I197" s="208"/>
      <c r="J197" s="209"/>
      <c r="K197" s="209"/>
      <c r="L197" s="81"/>
    </row>
    <row r="198" spans="1:12" s="50" customFormat="1" ht="11.25">
      <c r="A198" s="54"/>
      <c r="B198" s="54"/>
      <c r="C198" s="54"/>
      <c r="D198" s="54"/>
      <c r="E198" s="54"/>
      <c r="F198" s="55"/>
      <c r="I198" s="208"/>
      <c r="J198" s="209"/>
      <c r="K198" s="209"/>
      <c r="L198" s="81"/>
    </row>
    <row r="199" spans="1:12" s="50" customFormat="1" ht="11.25">
      <c r="A199" s="54"/>
      <c r="B199" s="54"/>
      <c r="C199" s="54"/>
      <c r="D199" s="54"/>
      <c r="E199" s="54"/>
      <c r="F199" s="55"/>
      <c r="I199" s="208"/>
      <c r="J199" s="209"/>
      <c r="K199" s="209"/>
      <c r="L199" s="81"/>
    </row>
    <row r="200" spans="1:12" s="50" customFormat="1" ht="11.25">
      <c r="A200" s="54"/>
      <c r="B200" s="54"/>
      <c r="C200" s="54"/>
      <c r="D200" s="54"/>
      <c r="E200" s="54"/>
      <c r="F200" s="55"/>
      <c r="I200" s="208"/>
      <c r="J200" s="209"/>
      <c r="K200" s="209"/>
      <c r="L200" s="81"/>
    </row>
    <row r="201" spans="1:12" s="50" customFormat="1" ht="11.25">
      <c r="A201" s="54"/>
      <c r="B201" s="54"/>
      <c r="C201" s="54"/>
      <c r="D201" s="54"/>
      <c r="E201" s="54"/>
      <c r="F201" s="55"/>
      <c r="I201" s="208"/>
      <c r="J201" s="209"/>
      <c r="K201" s="209"/>
      <c r="L201" s="81"/>
    </row>
    <row r="202" spans="1:12" s="50" customFormat="1" ht="11.25">
      <c r="A202" s="54"/>
      <c r="B202" s="54"/>
      <c r="C202" s="54"/>
      <c r="D202" s="54"/>
      <c r="E202" s="54"/>
      <c r="F202" s="55"/>
      <c r="I202" s="208"/>
      <c r="J202" s="209"/>
      <c r="K202" s="209"/>
      <c r="L202" s="81"/>
    </row>
    <row r="203" spans="1:12" s="50" customFormat="1" ht="11.25">
      <c r="A203" s="54"/>
      <c r="B203" s="54"/>
      <c r="C203" s="54"/>
      <c r="D203" s="54"/>
      <c r="E203" s="54"/>
      <c r="F203" s="55"/>
      <c r="I203" s="208"/>
      <c r="J203" s="209"/>
      <c r="K203" s="209"/>
      <c r="L203" s="81"/>
    </row>
    <row r="204" spans="1:12" s="50" customFormat="1" ht="11.25">
      <c r="A204" s="54"/>
      <c r="B204" s="54"/>
      <c r="C204" s="54"/>
      <c r="D204" s="54"/>
      <c r="E204" s="54"/>
      <c r="F204" s="55"/>
      <c r="I204" s="208"/>
      <c r="J204" s="209"/>
      <c r="K204" s="209"/>
      <c r="L204" s="81"/>
    </row>
    <row r="205" spans="1:12" s="50" customFormat="1" ht="11.25">
      <c r="A205" s="54"/>
      <c r="B205" s="54"/>
      <c r="C205" s="54"/>
      <c r="D205" s="54"/>
      <c r="E205" s="54"/>
      <c r="F205" s="55"/>
      <c r="I205" s="208"/>
      <c r="J205" s="209"/>
      <c r="K205" s="209"/>
      <c r="L205" s="81"/>
    </row>
    <row r="206" spans="1:12" s="50" customFormat="1" ht="11.25">
      <c r="A206" s="54"/>
      <c r="B206" s="54"/>
      <c r="C206" s="54"/>
      <c r="D206" s="54"/>
      <c r="E206" s="54"/>
      <c r="F206" s="55"/>
      <c r="I206" s="208"/>
      <c r="J206" s="209"/>
      <c r="K206" s="209"/>
      <c r="L206" s="81"/>
    </row>
    <row r="207" spans="1:12" s="50" customFormat="1" ht="11.25">
      <c r="A207" s="54"/>
      <c r="B207" s="54"/>
      <c r="C207" s="54"/>
      <c r="D207" s="54"/>
      <c r="E207" s="54"/>
      <c r="F207" s="55"/>
      <c r="I207" s="208"/>
      <c r="J207" s="209"/>
      <c r="K207" s="209"/>
      <c r="L207" s="81"/>
    </row>
    <row r="208" spans="1:12" s="50" customFormat="1" ht="11.25">
      <c r="A208" s="54"/>
      <c r="B208" s="54"/>
      <c r="C208" s="54"/>
      <c r="D208" s="54"/>
      <c r="E208" s="54"/>
      <c r="F208" s="55"/>
      <c r="I208" s="208"/>
      <c r="J208" s="209"/>
      <c r="K208" s="209"/>
      <c r="L208" s="81"/>
    </row>
    <row r="209" spans="1:12" s="50" customFormat="1" ht="11.25">
      <c r="A209" s="54"/>
      <c r="B209" s="54"/>
      <c r="C209" s="54"/>
      <c r="D209" s="54"/>
      <c r="E209" s="54"/>
      <c r="F209" s="55"/>
      <c r="I209" s="208"/>
      <c r="J209" s="209"/>
      <c r="K209" s="209"/>
      <c r="L209" s="81"/>
    </row>
    <row r="210" spans="1:12" s="50" customFormat="1" ht="11.25">
      <c r="A210" s="54"/>
      <c r="B210" s="54"/>
      <c r="C210" s="54"/>
      <c r="D210" s="54"/>
      <c r="E210" s="54"/>
      <c r="F210" s="55"/>
      <c r="I210" s="208"/>
      <c r="J210" s="209"/>
      <c r="K210" s="209"/>
      <c r="L210" s="81"/>
    </row>
    <row r="211" spans="1:12" s="50" customFormat="1" ht="11.25">
      <c r="A211" s="54"/>
      <c r="B211" s="54"/>
      <c r="C211" s="54"/>
      <c r="D211" s="54"/>
      <c r="E211" s="54"/>
      <c r="F211" s="55"/>
      <c r="I211" s="208"/>
      <c r="J211" s="209"/>
      <c r="K211" s="209"/>
      <c r="L211" s="81"/>
    </row>
    <row r="212" spans="1:12" s="50" customFormat="1" ht="11.25">
      <c r="A212" s="54"/>
      <c r="B212" s="54"/>
      <c r="C212" s="54"/>
      <c r="D212" s="54"/>
      <c r="E212" s="54"/>
      <c r="F212" s="55"/>
      <c r="I212" s="208"/>
      <c r="J212" s="209"/>
      <c r="K212" s="209"/>
      <c r="L212" s="81"/>
    </row>
    <row r="213" spans="1:12" s="50" customFormat="1" ht="11.25">
      <c r="A213" s="54"/>
      <c r="B213" s="54"/>
      <c r="C213" s="54"/>
      <c r="D213" s="54"/>
      <c r="E213" s="54"/>
      <c r="F213" s="55"/>
      <c r="I213" s="208"/>
      <c r="J213" s="209"/>
      <c r="K213" s="209"/>
      <c r="L213" s="81"/>
    </row>
    <row r="214" spans="1:12" s="50" customFormat="1" ht="11.25">
      <c r="A214" s="54"/>
      <c r="B214" s="54"/>
      <c r="C214" s="54"/>
      <c r="D214" s="54"/>
      <c r="E214" s="54"/>
      <c r="F214" s="55"/>
      <c r="I214" s="208"/>
      <c r="J214" s="209"/>
      <c r="K214" s="209"/>
      <c r="L214" s="81"/>
    </row>
    <row r="215" spans="1:12" s="50" customFormat="1" ht="11.25">
      <c r="A215" s="54"/>
      <c r="B215" s="54"/>
      <c r="C215" s="54"/>
      <c r="D215" s="54"/>
      <c r="E215" s="54"/>
      <c r="F215" s="55"/>
      <c r="I215" s="208"/>
      <c r="J215" s="209"/>
      <c r="K215" s="209"/>
      <c r="L215" s="81"/>
    </row>
    <row r="216" spans="1:12" s="50" customFormat="1" ht="11.25">
      <c r="A216" s="54"/>
      <c r="B216" s="54"/>
      <c r="C216" s="54"/>
      <c r="D216" s="54"/>
      <c r="E216" s="54"/>
      <c r="F216" s="55"/>
      <c r="I216" s="208"/>
      <c r="J216" s="209"/>
      <c r="K216" s="209"/>
      <c r="L216" s="81"/>
    </row>
    <row r="217" spans="1:12" s="50" customFormat="1" ht="11.25">
      <c r="A217" s="54"/>
      <c r="B217" s="54"/>
      <c r="C217" s="54"/>
      <c r="D217" s="54"/>
      <c r="E217" s="54"/>
      <c r="F217" s="55"/>
      <c r="I217" s="208"/>
      <c r="J217" s="209"/>
      <c r="K217" s="209"/>
      <c r="L217" s="81"/>
    </row>
    <row r="218" ht="12.75">
      <c r="F218" s="21"/>
    </row>
    <row r="219" ht="12.75">
      <c r="F219" s="21"/>
    </row>
    <row r="220" ht="12.75">
      <c r="F220" s="21"/>
    </row>
    <row r="221" ht="12.75">
      <c r="F221" s="21"/>
    </row>
    <row r="222" ht="12.75">
      <c r="F222" s="21"/>
    </row>
    <row r="223" ht="12.75">
      <c r="F223" s="21"/>
    </row>
    <row r="224" ht="12.75">
      <c r="F224" s="21"/>
    </row>
    <row r="225" ht="12.75">
      <c r="F225" s="21"/>
    </row>
    <row r="226" ht="12.75">
      <c r="F226" s="21"/>
    </row>
    <row r="227" ht="12.75">
      <c r="F227" s="21"/>
    </row>
    <row r="228" ht="12.75">
      <c r="F228" s="21"/>
    </row>
    <row r="229" ht="12.75">
      <c r="F229" s="21"/>
    </row>
    <row r="230" ht="12.75">
      <c r="F230" s="21"/>
    </row>
    <row r="231" ht="12.75">
      <c r="F231" s="21"/>
    </row>
    <row r="232" ht="12.75">
      <c r="F232" s="21"/>
    </row>
    <row r="233" ht="12.75">
      <c r="F233" s="21"/>
    </row>
    <row r="234" ht="12.75">
      <c r="F234" s="21"/>
    </row>
    <row r="235" ht="12.75">
      <c r="F235" s="21"/>
    </row>
    <row r="236" ht="12.75">
      <c r="F236" s="21"/>
    </row>
    <row r="237" ht="12.75">
      <c r="F237" s="21"/>
    </row>
    <row r="238" ht="12.75">
      <c r="F238" s="21"/>
    </row>
    <row r="239" ht="12.75">
      <c r="F239" s="21"/>
    </row>
    <row r="240" ht="12.75">
      <c r="F240" s="21"/>
    </row>
    <row r="241" ht="12.75">
      <c r="F241" s="21"/>
    </row>
    <row r="242" ht="12.75">
      <c r="F242" s="21"/>
    </row>
    <row r="243" ht="12.75">
      <c r="F243" s="21"/>
    </row>
    <row r="244" ht="12.75">
      <c r="F244" s="21"/>
    </row>
    <row r="245" ht="12.75">
      <c r="F245" s="21"/>
    </row>
    <row r="246" ht="12.75">
      <c r="F246" s="21"/>
    </row>
    <row r="247" ht="12.75">
      <c r="F247" s="21"/>
    </row>
    <row r="248" ht="12.75">
      <c r="F248" s="21"/>
    </row>
    <row r="249" ht="12.75">
      <c r="F249" s="21"/>
    </row>
    <row r="250" ht="12.75">
      <c r="F250" s="21"/>
    </row>
    <row r="251" ht="12.75">
      <c r="F251" s="21"/>
    </row>
    <row r="252" ht="12.75">
      <c r="F252" s="21"/>
    </row>
    <row r="253" ht="12.75">
      <c r="F253" s="21"/>
    </row>
    <row r="254" ht="12.75">
      <c r="F254" s="21"/>
    </row>
    <row r="255" ht="12.75">
      <c r="F255" s="21"/>
    </row>
    <row r="256" ht="12.75">
      <c r="F256" s="21"/>
    </row>
    <row r="257" ht="12.75">
      <c r="F257" s="21"/>
    </row>
    <row r="258" ht="12.75">
      <c r="F258" s="21"/>
    </row>
    <row r="259" ht="12.75">
      <c r="F259" s="21"/>
    </row>
    <row r="260" ht="12.75">
      <c r="F260" s="21"/>
    </row>
    <row r="261" ht="12.75">
      <c r="F261" s="21"/>
    </row>
    <row r="262" ht="12.75">
      <c r="F262" s="21"/>
    </row>
    <row r="263" ht="12.75">
      <c r="F263" s="21"/>
    </row>
    <row r="264" ht="12.75">
      <c r="F264" s="21"/>
    </row>
    <row r="265" ht="12.75">
      <c r="F265" s="21"/>
    </row>
    <row r="266" ht="12.75">
      <c r="F266" s="21"/>
    </row>
    <row r="267" ht="12.75">
      <c r="F267" s="21"/>
    </row>
    <row r="268" ht="12.75">
      <c r="F268" s="21"/>
    </row>
    <row r="269" ht="12.75">
      <c r="F269" s="21"/>
    </row>
    <row r="270" ht="12.75">
      <c r="F270" s="21"/>
    </row>
    <row r="271" ht="12.75">
      <c r="F271" s="21"/>
    </row>
    <row r="272" ht="12.75">
      <c r="F272" s="21"/>
    </row>
    <row r="273" ht="12.75">
      <c r="F273" s="21"/>
    </row>
    <row r="274" ht="12.75">
      <c r="F274" s="21"/>
    </row>
    <row r="275" ht="12.75">
      <c r="F275" s="21"/>
    </row>
    <row r="276" ht="12.75">
      <c r="F276" s="21"/>
    </row>
    <row r="277" ht="12.75">
      <c r="F277" s="21"/>
    </row>
    <row r="278" ht="12.75">
      <c r="F278" s="21"/>
    </row>
    <row r="279" ht="12.75">
      <c r="F279" s="21"/>
    </row>
    <row r="280" ht="12.75">
      <c r="F280" s="21"/>
    </row>
    <row r="281" ht="12.75">
      <c r="F281" s="21"/>
    </row>
  </sheetData>
  <sheetProtection/>
  <mergeCells count="32">
    <mergeCell ref="A168:H168"/>
    <mergeCell ref="D146:F146"/>
    <mergeCell ref="D147:F147"/>
    <mergeCell ref="D148:F148"/>
    <mergeCell ref="A156:H156"/>
    <mergeCell ref="A160:H160"/>
    <mergeCell ref="A162:H162"/>
    <mergeCell ref="A124:H124"/>
    <mergeCell ref="A131:H131"/>
    <mergeCell ref="A135:H135"/>
    <mergeCell ref="D143:F143"/>
    <mergeCell ref="D144:F144"/>
    <mergeCell ref="D145:F145"/>
    <mergeCell ref="A98:H98"/>
    <mergeCell ref="A102:J102"/>
    <mergeCell ref="K102:L102"/>
    <mergeCell ref="A104:H105"/>
    <mergeCell ref="I104:I105"/>
    <mergeCell ref="J104:J105"/>
    <mergeCell ref="K104:L104"/>
    <mergeCell ref="C28:F28"/>
    <mergeCell ref="A37:H37"/>
    <mergeCell ref="C46:F46"/>
    <mergeCell ref="A86:H86"/>
    <mergeCell ref="A90:H90"/>
    <mergeCell ref="A92:H92"/>
    <mergeCell ref="A1:J1"/>
    <mergeCell ref="K1:L1"/>
    <mergeCell ref="A3:H4"/>
    <mergeCell ref="I3:I4"/>
    <mergeCell ref="J3:J4"/>
    <mergeCell ref="K3:L3"/>
  </mergeCells>
  <printOptions/>
  <pageMargins left="0.26" right="0.31" top="0.87" bottom="0.84" header="0.27" footer="0.19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Visintin Roberto</dc:creator>
  <cp:keywords/>
  <dc:description/>
  <cp:lastModifiedBy>informatico</cp:lastModifiedBy>
  <cp:lastPrinted>2019-05-02T07:44:52Z</cp:lastPrinted>
  <dcterms:created xsi:type="dcterms:W3CDTF">2001-05-28T09:29:23Z</dcterms:created>
  <dcterms:modified xsi:type="dcterms:W3CDTF">2019-05-02T08:29:17Z</dcterms:modified>
  <cp:category/>
  <cp:version/>
  <cp:contentType/>
  <cp:contentStatus/>
</cp:coreProperties>
</file>